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codeName="DieseArbeitsmappe" defaultThemeVersion="124226"/>
  <mc:AlternateContent xmlns:mc="http://schemas.openxmlformats.org/markup-compatibility/2006">
    <mc:Choice Requires="x15">
      <x15ac:absPath xmlns:x15ac="http://schemas.microsoft.com/office/spreadsheetml/2010/11/ac" url="P:\Temp\Fabasoft\Work\"/>
    </mc:Choice>
  </mc:AlternateContent>
  <xr:revisionPtr revIDLastSave="0" documentId="13_ncr:1_{F83B73E0-E7CE-421E-9B67-6A4AEE231CD9}" xr6:coauthVersionLast="47" xr6:coauthVersionMax="47" xr10:uidLastSave="{00000000-0000-0000-0000-000000000000}"/>
  <bookViews>
    <workbookView xWindow="-120" yWindow="-120" windowWidth="29040" windowHeight="15840" xr2:uid="{00000000-000D-0000-FFFF-FFFF00000000}"/>
  </bookViews>
  <sheets>
    <sheet name="Auswertung" sheetId="1" r:id="rId1"/>
    <sheet name="Aufnahmeformular" sheetId="2" r:id="rId2"/>
    <sheet name="Wertetabelle" sheetId="3" state="veryHidden" r:id="rId3"/>
  </sheets>
  <definedNames>
    <definedName name="_xlnm._FilterDatabase" localSheetId="2" hidden="1">Wertetabelle!$A$47:$D$52</definedName>
    <definedName name="Alter">Auswertung!$E$15</definedName>
    <definedName name="_xlnm.Print_Area" localSheetId="1">Aufnahmeformular!$A$1:$K$57</definedName>
    <definedName name="_xlnm.Print_Area" localSheetId="0">Auswertung!$A$1:$K$61</definedName>
    <definedName name="Entmischung">Wertetabelle!$L$5:$L$7</definedName>
    <definedName name="Fimi">Wertetabelle!$A$18:$D$21</definedName>
    <definedName name="Fimil">Wertetabelle!$A$18:$A$22</definedName>
    <definedName name="Fimio">Wertetabelle!$B$17:$D$17</definedName>
    <definedName name="Fioh">Wertetabelle!$A$32:$D$35</definedName>
    <definedName name="Kulturpflege">Wertetabelle!$J$5:$J$6</definedName>
    <definedName name="NaVer">Wertetabelle!$B$79:$D$80</definedName>
    <definedName name="NPfla">Wertetabelle!$B$5:$D$8</definedName>
    <definedName name="Pflege">Auswertung!$E$16</definedName>
    <definedName name="Quali">Auswertung!$E$14</definedName>
    <definedName name="Standortsgüte">Wertetabelle!$H$5:$H$7</definedName>
    <definedName name="Tami">Wertetabelle!$A$24:$D$27</definedName>
    <definedName name="Taoh">Wertetabelle!$A$38:$D$41</definedName>
    <definedName name="Wuchsalter">Wertetabelle!$I$5:$I$8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 r="G22" i="1" l="1"/>
  <c r="N29" i="1" s="1"/>
  <c r="T49" i="1"/>
  <c r="B50" i="1" s="1"/>
  <c r="T52" i="1"/>
  <c r="B53" i="1" s="1"/>
  <c r="T51" i="1"/>
  <c r="B52" i="1" s="1"/>
  <c r="T50" i="1"/>
  <c r="B51" i="1" s="1"/>
  <c r="B30" i="1"/>
  <c r="C30" i="1"/>
  <c r="E30" i="1"/>
  <c r="I26" i="1"/>
  <c r="J26" i="1" s="1"/>
  <c r="V26" i="1" s="1"/>
  <c r="G30" i="1"/>
  <c r="I27" i="1"/>
  <c r="I28" i="1"/>
  <c r="I29" i="1"/>
  <c r="J29" i="1" s="1"/>
  <c r="V29" i="1" s="1"/>
  <c r="I58" i="1"/>
  <c r="K58" i="1" s="1"/>
  <c r="I59" i="1"/>
  <c r="K59" i="1" s="1"/>
  <c r="V49" i="1" l="1"/>
  <c r="N26" i="1"/>
  <c r="T26" i="1"/>
  <c r="T27" i="1"/>
  <c r="R50" i="1" s="1"/>
  <c r="G39" i="1" s="1"/>
  <c r="T29" i="1"/>
  <c r="R52" i="1" s="1"/>
  <c r="G41" i="1" s="1"/>
  <c r="T28" i="1"/>
  <c r="R51" i="1" s="1"/>
  <c r="G40" i="1" s="1"/>
  <c r="U26" i="1"/>
  <c r="R26" i="1" s="1"/>
  <c r="P26" i="1" s="1"/>
  <c r="U29" i="1"/>
  <c r="R29" i="1" s="1"/>
  <c r="P29" i="1" s="1"/>
  <c r="N27" i="1"/>
  <c r="N28" i="1"/>
  <c r="J27" i="1"/>
  <c r="V27" i="1" s="1"/>
  <c r="U27" i="1" s="1"/>
  <c r="R27" i="1" s="1"/>
  <c r="J28" i="1"/>
  <c r="V28" i="1" s="1"/>
  <c r="U28" i="1" s="1"/>
  <c r="R28" i="1" s="1"/>
  <c r="P28" i="1" s="1"/>
  <c r="V51" i="1"/>
  <c r="V50" i="1"/>
  <c r="V52" i="1"/>
  <c r="I30" i="1"/>
  <c r="G53" i="1" l="1"/>
  <c r="I53" i="1" s="1"/>
  <c r="P27" i="1"/>
  <c r="C51" i="1" s="1"/>
  <c r="E51" i="1" s="1"/>
  <c r="R30" i="1"/>
  <c r="N30" i="1"/>
  <c r="C52" i="1"/>
  <c r="E52" i="1" s="1"/>
  <c r="T30" i="1"/>
  <c r="N51" i="1"/>
  <c r="P51" i="1" s="1"/>
  <c r="E40" i="1" s="1"/>
  <c r="C53" i="1"/>
  <c r="E53" i="1" s="1"/>
  <c r="G52" i="1"/>
  <c r="I52" i="1" s="1"/>
  <c r="N50" i="1"/>
  <c r="P50" i="1" s="1"/>
  <c r="E39" i="1" s="1"/>
  <c r="N52" i="1"/>
  <c r="P52" i="1" s="1"/>
  <c r="E41" i="1" s="1"/>
  <c r="G51" i="1"/>
  <c r="I51" i="1" s="1"/>
  <c r="N49" i="1"/>
  <c r="P49" i="1" s="1"/>
  <c r="E38" i="1" s="1"/>
  <c r="R49" i="1"/>
  <c r="G38" i="1" s="1"/>
  <c r="G50" i="1"/>
  <c r="I50" i="1" s="1"/>
  <c r="K53" i="1" l="1"/>
  <c r="P30" i="1"/>
  <c r="C40" i="1"/>
  <c r="C39" i="1"/>
  <c r="K52" i="1"/>
  <c r="K51" i="1"/>
  <c r="C41" i="1"/>
  <c r="C38" i="1"/>
  <c r="N53" i="1"/>
  <c r="C50" i="1"/>
  <c r="E50" i="1" l="1"/>
  <c r="K50" i="1" s="1"/>
  <c r="I6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G.B.</author>
    <author>buchbge</author>
  </authors>
  <commentList>
    <comment ref="D8" authorId="0" shapeId="0" xr:uid="{00000000-0006-0000-0000-000001000000}">
      <text>
        <r>
          <rPr>
            <b/>
            <sz val="10"/>
            <color indexed="81"/>
            <rFont val="Arial"/>
            <family val="2"/>
          </rPr>
          <t>Der Anspruch auf Ersatz eines Jagd- und Wildschadens ist binnen drei Wochen nach Bekanntwerden des Schadens bei sonstigem Verlust des Anspruches beim Jagdausübungsberechtigten oder dessen Bevollmächtigten geltend zu machen (Fallfrist!)</t>
        </r>
        <r>
          <rPr>
            <sz val="10"/>
            <color indexed="81"/>
            <rFont val="Arial"/>
            <family val="2"/>
          </rPr>
          <t xml:space="preserve">
</t>
        </r>
      </text>
    </comment>
    <comment ref="H8" authorId="0" shapeId="0" xr:uid="{00000000-0006-0000-0000-000002000000}">
      <text>
        <r>
          <rPr>
            <b/>
            <sz val="10"/>
            <color indexed="81"/>
            <rFont val="Arial"/>
            <family val="2"/>
          </rPr>
          <t>Bewertungsstichtag: Tag der Erhebung</t>
        </r>
        <r>
          <rPr>
            <sz val="10"/>
            <color indexed="81"/>
            <rFont val="Arial"/>
            <family val="2"/>
          </rPr>
          <t xml:space="preserve">
</t>
        </r>
      </text>
    </comment>
    <comment ref="J10" authorId="1" shapeId="0" xr:uid="{00000000-0006-0000-0000-000003000000}">
      <text>
        <r>
          <rPr>
            <b/>
            <sz val="10"/>
            <color indexed="81"/>
            <rFont val="Arial"/>
            <family val="2"/>
          </rPr>
          <t>Größe der Schadensfläche in Quadratmeter</t>
        </r>
      </text>
    </comment>
    <comment ref="C14" authorId="0" shapeId="0" xr:uid="{00000000-0006-0000-0000-000004000000}">
      <text>
        <r>
          <rPr>
            <b/>
            <sz val="10"/>
            <color indexed="81"/>
            <rFont val="Arial"/>
            <family val="2"/>
          </rPr>
          <t>Standortsgüte:
Die Ermittlung der Standortsgüte erfolgt über die Höhenentwicklung (Oberhöhe) vergleichbarer Nachbarbestände. Die Oberhöhe entspricht in etwa der durchschnittlichen Höhe der höchsten Bäume eines Bestandes.</t>
        </r>
      </text>
    </comment>
    <comment ref="C15" authorId="1" shapeId="0" xr:uid="{00000000-0006-0000-0000-000005000000}">
      <text>
        <r>
          <rPr>
            <b/>
            <sz val="10"/>
            <color indexed="81"/>
            <rFont val="Arial"/>
            <family val="2"/>
          </rPr>
          <t>Zahl der Jahre seit der Bestandesbegründung.
Bei Naturverjüngungen wird das Wuchsalter einer vergleichbaren Forstkultur unterstellt.</t>
        </r>
        <r>
          <rPr>
            <sz val="8"/>
            <color indexed="81"/>
            <rFont val="Tahoma"/>
            <family val="2"/>
          </rPr>
          <t xml:space="preserve">
</t>
        </r>
      </text>
    </comment>
    <comment ref="H18" authorId="0" shapeId="0" xr:uid="{00000000-0006-0000-0000-000006000000}">
      <text>
        <r>
          <rPr>
            <b/>
            <sz val="10"/>
            <color indexed="81"/>
            <rFont val="Arial"/>
            <family val="2"/>
          </rPr>
          <t>Bei Flächen bis 1000 m</t>
        </r>
        <r>
          <rPr>
            <b/>
            <vertAlign val="superscript"/>
            <sz val="10"/>
            <color indexed="81"/>
            <rFont val="Arial"/>
            <family val="2"/>
          </rPr>
          <t>2</t>
        </r>
        <r>
          <rPr>
            <b/>
            <sz val="10"/>
            <color indexed="81"/>
            <rFont val="Arial"/>
            <family val="2"/>
          </rPr>
          <t xml:space="preserve"> und bei Aufforstungen werden alle Pflanzen aufgenommen. </t>
        </r>
        <r>
          <rPr>
            <sz val="9"/>
            <color indexed="81"/>
            <rFont val="Tahoma"/>
            <family val="2"/>
          </rPr>
          <t xml:space="preserve">
</t>
        </r>
      </text>
    </comment>
    <comment ref="K18" authorId="0" shapeId="0" xr:uid="{00000000-0006-0000-0000-000007000000}">
      <text>
        <r>
          <rPr>
            <b/>
            <sz val="10"/>
            <color indexed="81"/>
            <rFont val="Arial"/>
            <family val="2"/>
          </rPr>
          <t>Die Anzahl der Stichprobenflächen ist abhängig von der Größe der Schadensfläche.
Nach Abschluss der Erhebungen werden alle auf den Probeflächen ermittelten Einzelwerte addiert (getrennt nach Baumarten und Schädigungsgraden, einschließlich der Gruppe der leicht bzw. ungeschädigten Pflanzen) und in die angeführte Tabelle eingetragen. Die Summenwerte der Probeflächen werden nach Eingabe der Stichprobenflächengröße und der Anzahl der Stichproben auf den Gesamtbestand hochgerechnet.</t>
        </r>
      </text>
    </comment>
    <comment ref="B24" authorId="1" shapeId="0" xr:uid="{00000000-0006-0000-0000-000008000000}">
      <text>
        <r>
          <rPr>
            <b/>
            <sz val="10"/>
            <color indexed="81"/>
            <rFont val="Arial"/>
            <family val="2"/>
          </rPr>
          <t xml:space="preserve">Baumartenanteil (BAA):
Die Baumartenanteile werden bezogen auf die Fläche in Zehntel angegeben.
In Mischbeständen ist die Normalpflanzenanzahl je Baumart entsprechend der vorgefundenen Baumartenzusammensetzung oder nach dem angestrebten waldbaulich realistischen Verjüngungsziel zu ermitteln.
Beispiel:
Baumartenzusammensetzung: 7 Fichte, 3 Laubholz (z.B. Buche)
</t>
        </r>
      </text>
    </comment>
    <comment ref="E25" authorId="1" shapeId="0" xr:uid="{00000000-0006-0000-0000-000009000000}">
      <text>
        <r>
          <rPr>
            <b/>
            <sz val="10"/>
            <color indexed="81"/>
            <rFont val="Arial"/>
            <family val="2"/>
          </rPr>
          <t>Wipfelknospe (Teil des Leittriebes) und bis zu 90% der Seitentriebe verbissen.</t>
        </r>
        <r>
          <rPr>
            <sz val="8"/>
            <color indexed="81"/>
            <rFont val="Tahoma"/>
            <family val="2"/>
          </rPr>
          <t xml:space="preserve">
</t>
        </r>
      </text>
    </comment>
    <comment ref="G25" authorId="1" shapeId="0" xr:uid="{00000000-0006-0000-0000-00000A000000}">
      <text>
        <r>
          <rPr>
            <b/>
            <sz val="10"/>
            <color indexed="81"/>
            <rFont val="Arial"/>
            <family val="2"/>
          </rPr>
          <t xml:space="preserve">Mehrmaliger Verbiss des Leittriebes und mehr als 90% aller Seitentriebe verbissen; sowie jeder Fegeschaden
</t>
        </r>
      </text>
    </comment>
    <comment ref="J25" authorId="0" shapeId="0" xr:uid="{00000000-0006-0000-0000-00000B000000}">
      <text>
        <r>
          <rPr>
            <b/>
            <sz val="10"/>
            <color indexed="81"/>
            <rFont val="Arial"/>
            <family val="2"/>
          </rPr>
          <t>Normalpflanzenzahl:</t>
        </r>
        <r>
          <rPr>
            <b/>
            <sz val="9"/>
            <color indexed="81"/>
            <rFont val="Arial"/>
            <family val="2"/>
          </rPr>
          <t xml:space="preserve">
</t>
        </r>
        <r>
          <rPr>
            <b/>
            <sz val="10"/>
            <color indexed="81"/>
            <rFont val="Arial"/>
            <family val="2"/>
          </rPr>
          <t>bezogen auf die Standortsgüte, die Baumartenanteile und die Größe der Schadensfläche in m</t>
        </r>
        <r>
          <rPr>
            <b/>
            <vertAlign val="superscript"/>
            <sz val="10"/>
            <color indexed="81"/>
            <rFont val="Arial"/>
            <family val="2"/>
          </rPr>
          <t>2</t>
        </r>
        <r>
          <rPr>
            <b/>
            <sz val="10"/>
            <color indexed="81"/>
            <rFont val="Arial"/>
            <family val="2"/>
          </rPr>
          <t xml:space="preserve">
Beispiel:
Standortsgüte „gut“, Fläche 1 Hektar,
Baumartenanteile 7 Fichte, 3 Laubholz (Buche)
      Normalpflanzenanzahl Fichte:      1.750 Pfl.
      Normalpflanzenanzahl Laubholz: 1.500 Pfl.
Wurden mehr Pflanzen geschädigt als die in der Tabelle angeführte Normalpflanzenzahl, muss dieser Pflanzenüberschuss bei der Bewertung unberücksichtigt bleiben.
Der Pflanzenüberschuss ist immer bei den Pflanzen mit dem höchsten Schädigungsgrad in Abzug zu bringen.</t>
        </r>
      </text>
    </comment>
    <comment ref="P25" authorId="1" shapeId="0" xr:uid="{00000000-0006-0000-0000-00000C000000}">
      <text>
        <r>
          <rPr>
            <b/>
            <sz val="9"/>
            <color indexed="81"/>
            <rFont val="Arial"/>
            <family val="2"/>
          </rPr>
          <t>Wipfelknospe (Teil des Leittriebes) und bis zu 90% der Seitentriebe verbissen.</t>
        </r>
        <r>
          <rPr>
            <sz val="8"/>
            <color indexed="81"/>
            <rFont val="Tahoma"/>
            <family val="2"/>
          </rPr>
          <t xml:space="preserve">
</t>
        </r>
      </text>
    </comment>
    <comment ref="R25" authorId="1" shapeId="0" xr:uid="{00000000-0006-0000-0000-00000D000000}">
      <text>
        <r>
          <rPr>
            <b/>
            <sz val="9"/>
            <color indexed="81"/>
            <rFont val="Arial"/>
            <family val="2"/>
          </rPr>
          <t>Mehrmaliger Verbiss des Leittriebes und mehr als 90% aller Seitentriebe verbissen; sowie jeder Fegeschaden</t>
        </r>
        <r>
          <rPr>
            <sz val="8"/>
            <color indexed="81"/>
            <rFont val="Tahoma"/>
            <family val="2"/>
          </rPr>
          <t xml:space="preserve">
</t>
        </r>
      </text>
    </comment>
    <comment ref="B30" authorId="1" shapeId="0" xr:uid="{00000000-0006-0000-0000-00000E000000}">
      <text>
        <r>
          <rPr>
            <b/>
            <sz val="10"/>
            <color indexed="81"/>
            <rFont val="Arial"/>
            <family val="2"/>
          </rPr>
          <t>Summe Baumartenanteil (BAA) muss immer 10 ergeben</t>
        </r>
        <r>
          <rPr>
            <sz val="8"/>
            <color indexed="81"/>
            <rFont val="Tahoma"/>
            <family val="2"/>
          </rPr>
          <t xml:space="preserve">
</t>
        </r>
      </text>
    </comment>
    <comment ref="C37" authorId="1" shapeId="0" xr:uid="{00000000-0006-0000-0000-00000F000000}">
      <text>
        <r>
          <rPr>
            <b/>
            <sz val="10"/>
            <color indexed="81"/>
            <rFont val="Arial"/>
            <family val="2"/>
          </rPr>
          <t>Prozentueller Anteil an der Gesamtpflanzenanzahl</t>
        </r>
      </text>
    </comment>
    <comment ref="E37" authorId="1" shapeId="0" xr:uid="{00000000-0006-0000-0000-000010000000}">
      <text>
        <r>
          <rPr>
            <b/>
            <sz val="10"/>
            <color indexed="81"/>
            <rFont val="Arial"/>
            <family val="2"/>
          </rPr>
          <t>In Aufforstungen bzw. Naturverjüngungsflächen mit 2 bis 4 Baumarten ist als Mischbaumart jene Baumart anzusehen, die einen Anteil von max. 20 % an der Gesamtpflanzenanzahll aufweist und zur Bestandes- und Standortsstabilität erforderlich ist.</t>
        </r>
      </text>
    </comment>
    <comment ref="I37" authorId="1" shapeId="0" xr:uid="{00000000-0006-0000-0000-000011000000}">
      <text>
        <r>
          <rPr>
            <b/>
            <sz val="10"/>
            <color indexed="81"/>
            <rFont val="Arial"/>
            <family val="2"/>
          </rPr>
          <t>Von einer Entmischung spricht man dann, wenn eine Mischbaumart durch Wildeinfluss um mehr als 50 % reduziert wurde und diese nicht mehr in den Bestand eingebracht werden kann.</t>
        </r>
      </text>
    </comment>
    <comment ref="B49" authorId="1" shapeId="0" xr:uid="{00000000-0006-0000-0000-000012000000}">
      <text>
        <r>
          <rPr>
            <b/>
            <sz val="10"/>
            <color indexed="81"/>
            <rFont val="Arial"/>
            <family val="2"/>
          </rPr>
          <t>Entmischung:
Kommt es zu einer Entmischung, so ist in diesem Fall der ermittelten Entschädigungssumme ein Zuschlag von 50 % hinzuzurechnen.</t>
        </r>
      </text>
    </comment>
    <comment ref="D49" authorId="0" shapeId="0" xr:uid="{00000000-0006-0000-0000-000013000000}">
      <text>
        <r>
          <rPr>
            <b/>
            <sz val="10"/>
            <color indexed="81"/>
            <rFont val="Arial"/>
            <family val="2"/>
          </rPr>
          <t>Anzahl der zu entschädigenden Pflanzen</t>
        </r>
        <r>
          <rPr>
            <sz val="10"/>
            <color indexed="81"/>
            <rFont val="Arial"/>
            <family val="2"/>
          </rPr>
          <t xml:space="preserve">
</t>
        </r>
      </text>
    </comment>
    <comment ref="E49" authorId="0" shapeId="0" xr:uid="{00000000-0006-0000-0000-000014000000}">
      <text>
        <r>
          <rPr>
            <b/>
            <sz val="10"/>
            <color indexed="81"/>
            <rFont val="Arial"/>
            <family val="2"/>
          </rPr>
          <t>Entschädigung pro Pflanze für Schädigungsgrad mittel;
lt. Richtlinie</t>
        </r>
        <r>
          <rPr>
            <sz val="10"/>
            <color indexed="81"/>
            <rFont val="Arial"/>
            <family val="2"/>
          </rPr>
          <t xml:space="preserve">
</t>
        </r>
      </text>
    </comment>
    <comment ref="H49" authorId="0" shapeId="0" xr:uid="{00000000-0006-0000-0000-000015000000}">
      <text>
        <r>
          <rPr>
            <b/>
            <sz val="10"/>
            <color indexed="81"/>
            <rFont val="Arial"/>
            <family val="2"/>
          </rPr>
          <t>Anzahl der zu entschädigenden Pflanzen</t>
        </r>
        <r>
          <rPr>
            <sz val="10"/>
            <color indexed="81"/>
            <rFont val="Arial"/>
            <family val="2"/>
          </rPr>
          <t xml:space="preserve">
</t>
        </r>
      </text>
    </comment>
    <comment ref="I49" authorId="0" shapeId="0" xr:uid="{00000000-0006-0000-0000-000016000000}">
      <text>
        <r>
          <rPr>
            <b/>
            <sz val="10"/>
            <color indexed="81"/>
            <rFont val="Arial"/>
            <family val="2"/>
          </rPr>
          <t>Entschädigung pro Pflanze für Schädigungsgrad Totalschaden;
lt. Richtlinie</t>
        </r>
      </text>
    </comment>
    <comment ref="F57" authorId="0" shapeId="0" xr:uid="{00000000-0006-0000-0000-000017000000}">
      <text>
        <r>
          <rPr>
            <b/>
            <sz val="10"/>
            <color indexed="81"/>
            <rFont val="Arial"/>
            <family val="2"/>
          </rPr>
          <t>Baumartenanteile (BAA): 
Die Baumartenanteile werden bezogen auf die Fläche in Zehntel angegeben.</t>
        </r>
      </text>
    </comment>
    <comment ref="I57" authorId="0" shapeId="0" xr:uid="{00000000-0006-0000-0000-000018000000}">
      <text>
        <r>
          <rPr>
            <b/>
            <sz val="10"/>
            <color indexed="81"/>
            <rFont val="Arial"/>
            <family val="2"/>
          </rPr>
          <t>Entschädigung pro Hektar und Jahr;
lt. Richtlinie</t>
        </r>
        <r>
          <rPr>
            <sz val="10"/>
            <color indexed="81"/>
            <rFont val="Arial"/>
            <family val="2"/>
          </rPr>
          <t xml:space="preserve">
</t>
        </r>
      </text>
    </comment>
  </commentList>
</comments>
</file>

<file path=xl/sharedStrings.xml><?xml version="1.0" encoding="utf-8"?>
<sst xmlns="http://schemas.openxmlformats.org/spreadsheetml/2006/main" count="310" uniqueCount="89">
  <si>
    <t>Bewertung von</t>
  </si>
  <si>
    <t>Verbiss- und Fegeschäden</t>
  </si>
  <si>
    <t>1. Allgemeine Angaben</t>
  </si>
  <si>
    <t>Bekanntwerden des Schadens:</t>
  </si>
  <si>
    <t>BW-Stichtag:</t>
  </si>
  <si>
    <t>Waldbesitzer:</t>
  </si>
  <si>
    <t>Max Mustermann</t>
  </si>
  <si>
    <t>KG:</t>
  </si>
  <si>
    <t>Gst.-Nr.:</t>
  </si>
  <si>
    <t>2. Angaben zum Bestand</t>
  </si>
  <si>
    <t>Standortsgüte:</t>
  </si>
  <si>
    <t>schlecht</t>
  </si>
  <si>
    <t>Wuchsalter in Jahre:</t>
  </si>
  <si>
    <t>1-3 Jahre</t>
  </si>
  <si>
    <t>Kulturpflege durchgeführt:</t>
  </si>
  <si>
    <t>nein</t>
  </si>
  <si>
    <t>3. Schadenserhebung</t>
  </si>
  <si>
    <t>Vollaufnahme</t>
  </si>
  <si>
    <t>Stichprobe</t>
  </si>
  <si>
    <t>Anzahl der Stichproben:</t>
  </si>
  <si>
    <t>=</t>
  </si>
  <si>
    <t>Schädigungsgrad</t>
  </si>
  <si>
    <t>Baumart</t>
  </si>
  <si>
    <t>nicht / leicht</t>
  </si>
  <si>
    <t>mittel</t>
  </si>
  <si>
    <t>Totalschaden</t>
  </si>
  <si>
    <t>Summe</t>
  </si>
  <si>
    <t>NormPfl./Fl.</t>
  </si>
  <si>
    <t>Fichte</t>
  </si>
  <si>
    <t>Tanne</t>
  </si>
  <si>
    <t>Lärche</t>
  </si>
  <si>
    <t>Laubholz</t>
  </si>
  <si>
    <t>Anmerkungen:</t>
  </si>
  <si>
    <t>4. Schadensbewertung</t>
  </si>
  <si>
    <t>Euro</t>
  </si>
  <si>
    <t>Anzahl d. Pfl.</t>
  </si>
  <si>
    <t>e1</t>
  </si>
  <si>
    <t>e2</t>
  </si>
  <si>
    <t>x</t>
  </si>
  <si>
    <t>+</t>
  </si>
  <si>
    <t>4.2. Verhinderung der Naturverjüngung</t>
  </si>
  <si>
    <t>e3</t>
  </si>
  <si>
    <t>Nadelholz</t>
  </si>
  <si>
    <t>Nr.:</t>
  </si>
  <si>
    <t>Normalpflanzenzahl</t>
  </si>
  <si>
    <t>Auswahlfelder für Angaben zum Bestand</t>
  </si>
  <si>
    <t>Standortsgüte</t>
  </si>
  <si>
    <t>gut/ha</t>
  </si>
  <si>
    <t>mittel/ha</t>
  </si>
  <si>
    <t>schlecht/ha</t>
  </si>
  <si>
    <t>Wuchsalter</t>
  </si>
  <si>
    <t>Kulturpflege</t>
  </si>
  <si>
    <t>gut</t>
  </si>
  <si>
    <t>ja</t>
  </si>
  <si>
    <t>4-6 Jahre</t>
  </si>
  <si>
    <t>7-9 Jahre</t>
  </si>
  <si>
    <t>10-12 Jahre</t>
  </si>
  <si>
    <t xml:space="preserve">1) Verbissschaden "mittel" </t>
  </si>
  <si>
    <t>€ / Pflanze mit Kulturpflege</t>
  </si>
  <si>
    <t>Wuchsalter nach der Pflanzung</t>
  </si>
  <si>
    <t>Fichte/Hauptbaumart</t>
  </si>
  <si>
    <t>Tanne/Mischbaumarten</t>
  </si>
  <si>
    <t>€ / Pflanze ohne Kulturpflege</t>
  </si>
  <si>
    <t xml:space="preserve">2) Totalschaden (Verbiss- oder Fegeschaden) </t>
  </si>
  <si>
    <t>3) Verhinderung der Naturverjüngung</t>
  </si>
  <si>
    <t>€ / ha / J.</t>
  </si>
  <si>
    <r>
      <t>Fläche [m</t>
    </r>
    <r>
      <rPr>
        <b/>
        <vertAlign val="superscript"/>
        <sz val="11"/>
        <rFont val="Arial"/>
        <family val="2"/>
      </rPr>
      <t>2</t>
    </r>
    <r>
      <rPr>
        <b/>
        <sz val="11"/>
        <rFont val="Arial"/>
        <family val="2"/>
      </rPr>
      <t>]:</t>
    </r>
  </si>
  <si>
    <r>
      <t>Stichprobenfläche [m</t>
    </r>
    <r>
      <rPr>
        <b/>
        <vertAlign val="superscript"/>
        <sz val="11"/>
        <rFont val="Arial"/>
        <family val="2"/>
      </rPr>
      <t>2</t>
    </r>
    <r>
      <rPr>
        <b/>
        <sz val="11"/>
        <rFont val="Arial"/>
        <family val="2"/>
      </rPr>
      <t>]:</t>
    </r>
  </si>
  <si>
    <t>Lärche/Douglasie</t>
  </si>
  <si>
    <t>Differenz</t>
  </si>
  <si>
    <t>€/Pfl.</t>
  </si>
  <si>
    <t>Umrechnugsfaktor für Gesamtfläche</t>
  </si>
  <si>
    <t>€/ha/J.</t>
  </si>
  <si>
    <t>334/1</t>
  </si>
  <si>
    <t>BAA</t>
  </si>
  <si>
    <t xml:space="preserve">Anteil </t>
  </si>
  <si>
    <t>Totalausfall</t>
  </si>
  <si>
    <t>Entmischung</t>
  </si>
  <si>
    <t>Mischbaumart</t>
  </si>
  <si>
    <t>Auswahlfeld Entmischung</t>
  </si>
  <si>
    <t>Anteil Gespfl.</t>
  </si>
  <si>
    <t>Zuschlag</t>
  </si>
  <si>
    <t>3.1. Ausfall von Mischbaumarten (Entmischung)</t>
  </si>
  <si>
    <t>4.1. Berechnung der Einzelpflanzenschäden inkl. Entmischung (Entm.)</t>
  </si>
  <si>
    <t>Entm.</t>
  </si>
  <si>
    <t>Gesamtentschädigung (inkl. Ust):</t>
  </si>
  <si>
    <t>RICHTWERTE FÜR WILDSCHÄDEN IM WALD 2025</t>
  </si>
  <si>
    <t>nach der aktuellen Richtlinie der OÖ Landesregierung, Richtwerte 2026</t>
  </si>
  <si>
    <t>Version 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</si>
</sst>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38" x14ac:knownFonts="1">
    <font>
      <sz val="10"/>
      <name val="Arial"/>
    </font>
    <font>
      <sz val="11"/>
      <color indexed="9"/>
      <name val="Arial"/>
      <family val="2"/>
    </font>
    <font>
      <b/>
      <sz val="11"/>
      <color indexed="63"/>
      <name val="Arial"/>
      <family val="2"/>
    </font>
    <font>
      <b/>
      <sz val="11"/>
      <color indexed="52"/>
      <name val="Arial"/>
      <family val="2"/>
    </font>
    <font>
      <sz val="10"/>
      <name val="Arial"/>
      <family val="2"/>
    </font>
    <font>
      <sz val="11"/>
      <color indexed="62"/>
      <name val="Arial"/>
      <family val="2"/>
    </font>
    <font>
      <b/>
      <sz val="11"/>
      <color indexed="8"/>
      <name val="Arial"/>
      <family val="2"/>
    </font>
    <font>
      <i/>
      <sz val="11"/>
      <color indexed="23"/>
      <name val="Arial"/>
      <family val="2"/>
    </font>
    <font>
      <sz val="11"/>
      <color indexed="17"/>
      <name val="Arial"/>
      <family val="2"/>
    </font>
    <font>
      <sz val="11"/>
      <color indexed="60"/>
      <name val="Arial"/>
      <family val="2"/>
    </font>
    <font>
      <sz val="11"/>
      <color indexed="20"/>
      <name val="Arial"/>
      <family val="2"/>
    </font>
    <font>
      <b/>
      <sz val="18"/>
      <color indexed="8"/>
      <name val="Arial"/>
      <family val="2"/>
    </font>
    <font>
      <b/>
      <sz val="15"/>
      <color indexed="8"/>
      <name val="Arial"/>
      <family val="2"/>
    </font>
    <font>
      <b/>
      <sz val="13"/>
      <color indexed="8"/>
      <name val="Arial"/>
      <family val="2"/>
    </font>
    <font>
      <sz val="11"/>
      <color indexed="52"/>
      <name val="Arial"/>
      <family val="2"/>
    </font>
    <font>
      <sz val="11"/>
      <color indexed="10"/>
      <name val="Arial"/>
      <family val="2"/>
    </font>
    <font>
      <b/>
      <sz val="11"/>
      <color indexed="9"/>
      <name val="Arial"/>
      <family val="2"/>
    </font>
    <font>
      <b/>
      <sz val="18"/>
      <name val="Arial"/>
      <family val="2"/>
    </font>
    <font>
      <sz val="11"/>
      <name val="Arial"/>
      <family val="2"/>
    </font>
    <font>
      <b/>
      <sz val="14"/>
      <name val="Arial"/>
      <family val="2"/>
    </font>
    <font>
      <sz val="14"/>
      <name val="Arial"/>
      <family val="2"/>
    </font>
    <font>
      <b/>
      <sz val="12"/>
      <name val="Arial"/>
      <family val="2"/>
    </font>
    <font>
      <b/>
      <sz val="11"/>
      <name val="Arial"/>
      <family val="2"/>
    </font>
    <font>
      <b/>
      <vertAlign val="superscript"/>
      <sz val="11"/>
      <name val="Arial"/>
      <family val="2"/>
    </font>
    <font>
      <b/>
      <sz val="10"/>
      <name val="Arial"/>
      <family val="2"/>
    </font>
    <font>
      <sz val="10"/>
      <name val="Arial"/>
      <family val="2"/>
    </font>
    <font>
      <sz val="9"/>
      <name val="Arial"/>
      <family val="2"/>
    </font>
    <font>
      <sz val="8"/>
      <name val="Arial"/>
      <family val="2"/>
    </font>
    <font>
      <sz val="12"/>
      <name val="Arial"/>
      <family val="2"/>
    </font>
    <font>
      <b/>
      <sz val="12"/>
      <name val="Calibri"/>
      <family val="2"/>
    </font>
    <font>
      <b/>
      <sz val="9"/>
      <color indexed="81"/>
      <name val="Arial"/>
      <family val="2"/>
    </font>
    <font>
      <sz val="8"/>
      <color indexed="81"/>
      <name val="Tahoma"/>
      <family val="2"/>
    </font>
    <font>
      <sz val="9"/>
      <color indexed="81"/>
      <name val="Tahoma"/>
      <family val="2"/>
    </font>
    <font>
      <b/>
      <sz val="10"/>
      <color indexed="81"/>
      <name val="Arial"/>
      <family val="2"/>
    </font>
    <font>
      <sz val="10"/>
      <color indexed="81"/>
      <name val="Arial"/>
      <family val="2"/>
    </font>
    <font>
      <b/>
      <vertAlign val="superscript"/>
      <sz val="10"/>
      <color indexed="81"/>
      <name val="Arial"/>
      <family val="2"/>
    </font>
    <font>
      <sz val="10"/>
      <color theme="0"/>
      <name val="Arial"/>
      <family val="2"/>
    </font>
    <font>
      <b/>
      <sz val="10"/>
      <color theme="0"/>
      <name val="Arial"/>
      <family val="2"/>
    </font>
  </fonts>
  <fills count="22">
    <fill>
      <patternFill patternType="none"/>
    </fill>
    <fill>
      <patternFill patternType="gray125"/>
    </fill>
    <fill>
      <patternFill patternType="solid">
        <fgColor indexed="42"/>
      </patternFill>
    </fill>
    <fill>
      <patternFill patternType="solid">
        <fgColor indexed="9"/>
      </patternFill>
    </fill>
    <fill>
      <patternFill patternType="solid">
        <fgColor indexed="22"/>
      </patternFill>
    </fill>
    <fill>
      <patternFill patternType="solid">
        <fgColor indexed="55"/>
      </patternFill>
    </fill>
    <fill>
      <patternFill patternType="solid">
        <fgColor indexed="17"/>
      </patternFill>
    </fill>
    <fill>
      <patternFill patternType="solid">
        <fgColor indexed="8"/>
      </patternFill>
    </fill>
    <fill>
      <patternFill patternType="solid">
        <fgColor indexed="57"/>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11"/>
        <bgColor indexed="64"/>
      </patternFill>
    </fill>
    <fill>
      <patternFill patternType="solid">
        <fgColor indexed="26"/>
        <bgColor indexed="64"/>
      </patternFill>
    </fill>
    <fill>
      <patternFill patternType="solid">
        <fgColor indexed="22"/>
        <bgColor indexed="64"/>
      </patternFill>
    </fill>
    <fill>
      <patternFill patternType="solid">
        <fgColor indexed="51"/>
        <bgColor indexed="64"/>
      </patternFill>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theme="0" tint="-0.249977111117893"/>
        <bgColor indexed="64"/>
      </patternFill>
    </fill>
    <fill>
      <patternFill patternType="solid">
        <fgColor rgb="FFFFFFCC"/>
        <bgColor indexed="64"/>
      </patternFill>
    </fill>
  </fills>
  <borders count="44">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17"/>
      </top>
      <bottom style="double">
        <color indexed="17"/>
      </bottom>
      <diagonal/>
    </border>
    <border>
      <left style="thin">
        <color indexed="22"/>
      </left>
      <right style="thin">
        <color indexed="22"/>
      </right>
      <top style="thin">
        <color indexed="22"/>
      </top>
      <bottom style="thin">
        <color indexed="22"/>
      </bottom>
      <diagonal/>
    </border>
    <border>
      <left/>
      <right/>
      <top/>
      <bottom style="thick">
        <color indexed="17"/>
      </bottom>
      <diagonal/>
    </border>
    <border>
      <left/>
      <right/>
      <top/>
      <bottom style="thick">
        <color indexed="11"/>
      </bottom>
      <diagonal/>
    </border>
    <border>
      <left/>
      <right/>
      <top/>
      <bottom style="medium">
        <color indexed="11"/>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26">
    <xf numFmtId="0" fontId="0" fillId="0" borderId="0"/>
    <xf numFmtId="0" fontId="1" fillId="6"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5" borderId="0" applyNumberFormat="0" applyBorder="0" applyAlignment="0" applyProtection="0"/>
    <xf numFmtId="0" fontId="2" fillId="4" borderId="1" applyNumberFormat="0" applyAlignment="0" applyProtection="0"/>
    <xf numFmtId="0" fontId="3" fillId="4" borderId="2" applyNumberFormat="0" applyAlignment="0" applyProtection="0"/>
    <xf numFmtId="0" fontId="5" fillId="9"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43" fontId="4" fillId="0" borderId="0" applyFont="0" applyFill="0" applyBorder="0" applyAlignment="0" applyProtection="0"/>
    <xf numFmtId="0" fontId="9" fillId="10" borderId="0" applyNumberFormat="0" applyBorder="0" applyAlignment="0" applyProtection="0"/>
    <xf numFmtId="0" fontId="4" fillId="11" borderId="4" applyNumberFormat="0" applyFont="0" applyAlignment="0" applyProtection="0"/>
    <xf numFmtId="9" fontId="4" fillId="0" borderId="0" applyFont="0" applyFill="0" applyBorder="0" applyAlignment="0" applyProtection="0"/>
    <xf numFmtId="0" fontId="10" fillId="12" borderId="0" applyNumberFormat="0" applyBorder="0" applyAlignment="0" applyProtection="0"/>
    <xf numFmtId="0" fontId="11" fillId="0" borderId="0" applyNumberFormat="0" applyFill="0" applyBorder="0" applyAlignment="0" applyProtection="0"/>
    <xf numFmtId="0" fontId="12" fillId="0" borderId="5" applyNumberFormat="0" applyFill="0" applyAlignment="0" applyProtection="0"/>
    <xf numFmtId="0" fontId="13" fillId="0" borderId="6" applyNumberFormat="0" applyFill="0" applyAlignment="0" applyProtection="0"/>
    <xf numFmtId="0" fontId="6" fillId="0" borderId="7" applyNumberFormat="0" applyFill="0" applyAlignment="0" applyProtection="0"/>
    <xf numFmtId="0" fontId="6" fillId="0" borderId="0" applyNumberFormat="0" applyFill="0" applyBorder="0" applyAlignment="0" applyProtection="0"/>
    <xf numFmtId="0" fontId="14" fillId="0" borderId="8" applyNumberFormat="0" applyFill="0" applyAlignment="0" applyProtection="0"/>
    <xf numFmtId="0" fontId="15" fillId="0" borderId="0" applyNumberFormat="0" applyFill="0" applyBorder="0" applyAlignment="0" applyProtection="0"/>
    <xf numFmtId="0" fontId="16" fillId="5" borderId="9" applyNumberFormat="0" applyAlignment="0" applyProtection="0"/>
  </cellStyleXfs>
  <cellXfs count="255">
    <xf numFmtId="0" fontId="0" fillId="0" borderId="0" xfId="0"/>
    <xf numFmtId="0" fontId="0" fillId="0" borderId="10" xfId="0" applyBorder="1"/>
    <xf numFmtId="0" fontId="0" fillId="0" borderId="11" xfId="0" applyBorder="1"/>
    <xf numFmtId="0" fontId="0" fillId="0" borderId="12" xfId="0" applyBorder="1"/>
    <xf numFmtId="0" fontId="17" fillId="0" borderId="13" xfId="0" applyFont="1" applyBorder="1"/>
    <xf numFmtId="0" fontId="0" fillId="0" borderId="14" xfId="0" applyBorder="1"/>
    <xf numFmtId="0" fontId="18" fillId="0" borderId="13" xfId="0" applyFont="1" applyBorder="1"/>
    <xf numFmtId="0" fontId="0" fillId="0" borderId="13" xfId="0" applyBorder="1"/>
    <xf numFmtId="0" fontId="19" fillId="13" borderId="15" xfId="0" applyFont="1" applyFill="1" applyBorder="1"/>
    <xf numFmtId="0" fontId="20" fillId="13" borderId="16" xfId="0" applyFont="1" applyFill="1" applyBorder="1"/>
    <xf numFmtId="0" fontId="20" fillId="13" borderId="17" xfId="0" applyFont="1" applyFill="1" applyBorder="1"/>
    <xf numFmtId="0" fontId="20" fillId="0" borderId="0" xfId="0" applyFont="1"/>
    <xf numFmtId="0" fontId="21" fillId="0" borderId="13" xfId="0" applyFont="1" applyBorder="1"/>
    <xf numFmtId="0" fontId="22" fillId="0" borderId="10" xfId="0" applyFont="1" applyBorder="1"/>
    <xf numFmtId="0" fontId="22" fillId="0" borderId="15" xfId="0" applyFont="1" applyBorder="1"/>
    <xf numFmtId="0" fontId="18" fillId="0" borderId="0" xfId="0" applyFont="1"/>
    <xf numFmtId="0" fontId="22" fillId="0" borderId="18" xfId="0" applyFont="1" applyBorder="1"/>
    <xf numFmtId="0" fontId="18" fillId="0" borderId="14" xfId="0" applyFont="1" applyBorder="1"/>
    <xf numFmtId="0" fontId="19" fillId="13" borderId="16" xfId="0" applyFont="1" applyFill="1" applyBorder="1"/>
    <xf numFmtId="0" fontId="19" fillId="13" borderId="17" xfId="0" applyFont="1" applyFill="1" applyBorder="1"/>
    <xf numFmtId="0" fontId="19" fillId="0" borderId="0" xfId="0" applyFont="1"/>
    <xf numFmtId="0" fontId="21" fillId="0" borderId="0" xfId="0" applyFont="1"/>
    <xf numFmtId="0" fontId="21" fillId="0" borderId="14" xfId="0" applyFont="1" applyBorder="1"/>
    <xf numFmtId="0" fontId="25" fillId="0" borderId="13" xfId="0" applyFont="1" applyBorder="1"/>
    <xf numFmtId="0" fontId="22" fillId="13" borderId="16" xfId="0" applyFont="1" applyFill="1" applyBorder="1"/>
    <xf numFmtId="0" fontId="22" fillId="13" borderId="17" xfId="0" applyFont="1" applyFill="1" applyBorder="1"/>
    <xf numFmtId="0" fontId="25" fillId="0" borderId="0" xfId="0" applyFont="1"/>
    <xf numFmtId="0" fontId="25" fillId="0" borderId="14" xfId="0" applyFont="1" applyBorder="1"/>
    <xf numFmtId="0" fontId="22" fillId="0" borderId="0" xfId="0" applyFont="1" applyAlignment="1">
      <alignment horizontal="center"/>
    </xf>
    <xf numFmtId="0" fontId="22" fillId="15" borderId="21" xfId="0" applyFont="1" applyFill="1" applyBorder="1"/>
    <xf numFmtId="0" fontId="18" fillId="15" borderId="21" xfId="0" applyFont="1" applyFill="1" applyBorder="1"/>
    <xf numFmtId="0" fontId="22" fillId="0" borderId="13" xfId="0" applyFont="1" applyBorder="1"/>
    <xf numFmtId="0" fontId="28" fillId="0" borderId="16" xfId="0" applyFont="1" applyBorder="1"/>
    <xf numFmtId="0" fontId="28" fillId="0" borderId="19" xfId="0" applyFont="1" applyBorder="1"/>
    <xf numFmtId="0" fontId="21" fillId="13" borderId="16" xfId="0" applyFont="1" applyFill="1" applyBorder="1" applyAlignment="1">
      <alignment vertical="center"/>
    </xf>
    <xf numFmtId="0" fontId="29" fillId="13" borderId="16" xfId="0" applyFont="1" applyFill="1" applyBorder="1" applyAlignment="1">
      <alignment vertical="center"/>
    </xf>
    <xf numFmtId="0" fontId="21" fillId="0" borderId="16" xfId="0" applyFont="1" applyBorder="1"/>
    <xf numFmtId="0" fontId="0" fillId="0" borderId="20" xfId="0" applyBorder="1"/>
    <xf numFmtId="0" fontId="0" fillId="0" borderId="10" xfId="0" applyBorder="1" applyProtection="1">
      <protection hidden="1"/>
    </xf>
    <xf numFmtId="0" fontId="0" fillId="0" borderId="11" xfId="0" applyBorder="1" applyProtection="1">
      <protection hidden="1"/>
    </xf>
    <xf numFmtId="0" fontId="0" fillId="0" borderId="12" xfId="0" applyBorder="1" applyProtection="1">
      <protection hidden="1"/>
    </xf>
    <xf numFmtId="0" fontId="0" fillId="0" borderId="0" xfId="0" applyProtection="1">
      <protection hidden="1"/>
    </xf>
    <xf numFmtId="0" fontId="17" fillId="0" borderId="13" xfId="0" applyFont="1" applyBorder="1" applyProtection="1">
      <protection hidden="1"/>
    </xf>
    <xf numFmtId="0" fontId="0" fillId="0" borderId="14" xfId="0" applyBorder="1" applyProtection="1">
      <protection hidden="1"/>
    </xf>
    <xf numFmtId="0" fontId="18" fillId="0" borderId="13" xfId="0" applyFont="1" applyBorder="1" applyProtection="1">
      <protection hidden="1"/>
    </xf>
    <xf numFmtId="0" fontId="0" fillId="0" borderId="13" xfId="0" applyBorder="1" applyProtection="1">
      <protection hidden="1"/>
    </xf>
    <xf numFmtId="0" fontId="19" fillId="13" borderId="15" xfId="0" applyFont="1" applyFill="1" applyBorder="1" applyProtection="1">
      <protection hidden="1"/>
    </xf>
    <xf numFmtId="0" fontId="20" fillId="13" borderId="16" xfId="0" applyFont="1" applyFill="1" applyBorder="1" applyProtection="1">
      <protection hidden="1"/>
    </xf>
    <xf numFmtId="0" fontId="20" fillId="13" borderId="17" xfId="0" applyFont="1" applyFill="1" applyBorder="1" applyProtection="1">
      <protection hidden="1"/>
    </xf>
    <xf numFmtId="0" fontId="20" fillId="0" borderId="0" xfId="0" applyFont="1" applyProtection="1">
      <protection hidden="1"/>
    </xf>
    <xf numFmtId="0" fontId="21" fillId="0" borderId="13" xfId="0" applyFont="1" applyBorder="1" applyProtection="1">
      <protection hidden="1"/>
    </xf>
    <xf numFmtId="0" fontId="22" fillId="0" borderId="10" xfId="0" applyFont="1" applyBorder="1" applyProtection="1">
      <protection hidden="1"/>
    </xf>
    <xf numFmtId="0" fontId="22" fillId="0" borderId="15" xfId="0" applyFont="1" applyBorder="1" applyProtection="1">
      <protection hidden="1"/>
    </xf>
    <xf numFmtId="0" fontId="18" fillId="0" borderId="0" xfId="0" applyFont="1" applyProtection="1">
      <protection hidden="1"/>
    </xf>
    <xf numFmtId="0" fontId="22" fillId="0" borderId="18" xfId="0" applyFont="1" applyBorder="1" applyProtection="1">
      <protection hidden="1"/>
    </xf>
    <xf numFmtId="0" fontId="18" fillId="0" borderId="19" xfId="0" applyFont="1" applyBorder="1" applyProtection="1">
      <protection hidden="1"/>
    </xf>
    <xf numFmtId="0" fontId="18" fillId="0" borderId="14" xfId="0" applyFont="1" applyBorder="1" applyProtection="1">
      <protection hidden="1"/>
    </xf>
    <xf numFmtId="0" fontId="19" fillId="13" borderId="16" xfId="0" applyFont="1" applyFill="1" applyBorder="1" applyProtection="1">
      <protection hidden="1"/>
    </xf>
    <xf numFmtId="0" fontId="19" fillId="13" borderId="17" xfId="0" applyFont="1" applyFill="1" applyBorder="1" applyProtection="1">
      <protection hidden="1"/>
    </xf>
    <xf numFmtId="0" fontId="19" fillId="0" borderId="0" xfId="0" applyFont="1" applyProtection="1">
      <protection hidden="1"/>
    </xf>
    <xf numFmtId="0" fontId="21" fillId="0" borderId="0" xfId="0" applyFont="1" applyProtection="1">
      <protection hidden="1"/>
    </xf>
    <xf numFmtId="0" fontId="21" fillId="0" borderId="14" xfId="0" applyFont="1" applyBorder="1" applyProtection="1">
      <protection hidden="1"/>
    </xf>
    <xf numFmtId="0" fontId="18" fillId="0" borderId="16" xfId="0" applyFont="1" applyBorder="1" applyProtection="1">
      <protection hidden="1"/>
    </xf>
    <xf numFmtId="43" fontId="18" fillId="0" borderId="0" xfId="13" applyFont="1" applyBorder="1" applyProtection="1">
      <protection hidden="1"/>
    </xf>
    <xf numFmtId="43" fontId="4" fillId="0" borderId="0" xfId="13" applyProtection="1">
      <protection hidden="1"/>
    </xf>
    <xf numFmtId="0" fontId="25" fillId="0" borderId="13" xfId="0" applyFont="1" applyBorder="1" applyProtection="1">
      <protection hidden="1"/>
    </xf>
    <xf numFmtId="0" fontId="22" fillId="13" borderId="16" xfId="0" applyFont="1" applyFill="1" applyBorder="1" applyProtection="1">
      <protection hidden="1"/>
    </xf>
    <xf numFmtId="0" fontId="22" fillId="13" borderId="17" xfId="0" applyFont="1" applyFill="1" applyBorder="1" applyProtection="1">
      <protection hidden="1"/>
    </xf>
    <xf numFmtId="0" fontId="25" fillId="0" borderId="0" xfId="0" applyFont="1" applyProtection="1">
      <protection hidden="1"/>
    </xf>
    <xf numFmtId="0" fontId="25" fillId="0" borderId="14" xfId="0" applyFont="1" applyBorder="1" applyProtection="1">
      <protection hidden="1"/>
    </xf>
    <xf numFmtId="0" fontId="22" fillId="0" borderId="16" xfId="0" applyFont="1" applyBorder="1" applyProtection="1">
      <protection hidden="1"/>
    </xf>
    <xf numFmtId="0" fontId="22" fillId="0" borderId="11" xfId="0" applyFont="1" applyBorder="1" applyProtection="1">
      <protection hidden="1"/>
    </xf>
    <xf numFmtId="0" fontId="18" fillId="15" borderId="15" xfId="0" applyFont="1" applyFill="1" applyBorder="1" applyProtection="1">
      <protection hidden="1"/>
    </xf>
    <xf numFmtId="0" fontId="25" fillId="15" borderId="16" xfId="0" applyFont="1" applyFill="1" applyBorder="1" applyProtection="1">
      <protection hidden="1"/>
    </xf>
    <xf numFmtId="0" fontId="25" fillId="15" borderId="16" xfId="0" applyFont="1" applyFill="1" applyBorder="1" applyAlignment="1" applyProtection="1">
      <alignment horizontal="center"/>
      <protection hidden="1"/>
    </xf>
    <xf numFmtId="0" fontId="18" fillId="15" borderId="17" xfId="0" applyFont="1" applyFill="1" applyBorder="1" applyProtection="1">
      <protection hidden="1"/>
    </xf>
    <xf numFmtId="0" fontId="22" fillId="0" borderId="0" xfId="0" applyFont="1" applyAlignment="1" applyProtection="1">
      <alignment horizontal="center"/>
      <protection hidden="1"/>
    </xf>
    <xf numFmtId="0" fontId="22" fillId="15" borderId="21" xfId="0" applyFont="1" applyFill="1" applyBorder="1" applyProtection="1">
      <protection hidden="1"/>
    </xf>
    <xf numFmtId="0" fontId="22" fillId="15" borderId="21" xfId="0" applyFont="1" applyFill="1" applyBorder="1" applyAlignment="1" applyProtection="1">
      <alignment horizontal="center"/>
      <protection hidden="1"/>
    </xf>
    <xf numFmtId="0" fontId="18" fillId="15" borderId="21" xfId="0" applyFont="1" applyFill="1" applyBorder="1" applyProtection="1">
      <protection hidden="1"/>
    </xf>
    <xf numFmtId="0" fontId="18" fillId="0" borderId="21" xfId="0" applyFont="1" applyBorder="1" applyAlignment="1" applyProtection="1">
      <alignment horizontal="center"/>
      <protection hidden="1"/>
    </xf>
    <xf numFmtId="0" fontId="22" fillId="0" borderId="13" xfId="0" applyFont="1" applyBorder="1" applyProtection="1">
      <protection hidden="1"/>
    </xf>
    <xf numFmtId="0" fontId="19" fillId="16" borderId="15" xfId="0" applyFont="1" applyFill="1" applyBorder="1" applyProtection="1">
      <protection hidden="1"/>
    </xf>
    <xf numFmtId="0" fontId="19" fillId="16" borderId="16" xfId="0" applyFont="1" applyFill="1" applyBorder="1" applyProtection="1">
      <protection hidden="1"/>
    </xf>
    <xf numFmtId="0" fontId="19" fillId="16" borderId="17" xfId="0" applyFont="1" applyFill="1" applyBorder="1" applyAlignment="1" applyProtection="1">
      <alignment horizontal="center"/>
      <protection hidden="1"/>
    </xf>
    <xf numFmtId="0" fontId="21" fillId="0" borderId="14" xfId="0" applyFont="1" applyBorder="1" applyAlignment="1" applyProtection="1">
      <alignment horizontal="center"/>
      <protection hidden="1"/>
    </xf>
    <xf numFmtId="0" fontId="24" fillId="17" borderId="15" xfId="0" applyFont="1" applyFill="1" applyBorder="1" applyProtection="1">
      <protection hidden="1"/>
    </xf>
    <xf numFmtId="0" fontId="0" fillId="17" borderId="16" xfId="0" applyFill="1" applyBorder="1" applyProtection="1">
      <protection hidden="1"/>
    </xf>
    <xf numFmtId="0" fontId="0" fillId="17" borderId="17" xfId="0" applyFill="1" applyBorder="1" applyProtection="1">
      <protection hidden="1"/>
    </xf>
    <xf numFmtId="0" fontId="24" fillId="0" borderId="13" xfId="0" applyFont="1" applyBorder="1" applyProtection="1">
      <protection hidden="1"/>
    </xf>
    <xf numFmtId="0" fontId="22" fillId="0" borderId="21" xfId="0" applyFont="1" applyBorder="1" applyAlignment="1" applyProtection="1">
      <alignment horizontal="center"/>
      <protection hidden="1"/>
    </xf>
    <xf numFmtId="0" fontId="22" fillId="0" borderId="22" xfId="0" applyFont="1" applyBorder="1" applyAlignment="1" applyProtection="1">
      <alignment horizontal="center"/>
      <protection hidden="1"/>
    </xf>
    <xf numFmtId="0" fontId="18" fillId="0" borderId="22" xfId="0" applyFont="1" applyBorder="1" applyProtection="1">
      <protection hidden="1"/>
    </xf>
    <xf numFmtId="0" fontId="22" fillId="0" borderId="21" xfId="0" applyFont="1" applyBorder="1" applyProtection="1">
      <protection hidden="1"/>
    </xf>
    <xf numFmtId="0" fontId="22" fillId="0" borderId="10" xfId="0" applyFont="1" applyBorder="1" applyAlignment="1" applyProtection="1">
      <alignment horizontal="center"/>
      <protection hidden="1"/>
    </xf>
    <xf numFmtId="0" fontId="22" fillId="0" borderId="23" xfId="0" applyFont="1" applyBorder="1" applyProtection="1">
      <protection hidden="1"/>
    </xf>
    <xf numFmtId="0" fontId="22" fillId="0" borderId="12" xfId="0" applyFont="1" applyBorder="1" applyProtection="1">
      <protection hidden="1"/>
    </xf>
    <xf numFmtId="0" fontId="22" fillId="0" borderId="22" xfId="0" applyFont="1" applyBorder="1" applyProtection="1">
      <protection hidden="1"/>
    </xf>
    <xf numFmtId="0" fontId="18" fillId="0" borderId="21" xfId="0" applyFont="1" applyBorder="1" applyProtection="1">
      <protection hidden="1"/>
    </xf>
    <xf numFmtId="43" fontId="18" fillId="0" borderId="21" xfId="13" applyFont="1" applyBorder="1" applyProtection="1">
      <protection hidden="1"/>
    </xf>
    <xf numFmtId="43" fontId="18" fillId="0" borderId="21" xfId="0" applyNumberFormat="1" applyFont="1" applyBorder="1" applyProtection="1">
      <protection hidden="1"/>
    </xf>
    <xf numFmtId="0" fontId="22" fillId="0" borderId="22" xfId="0" applyFont="1" applyBorder="1" applyAlignment="1" applyProtection="1">
      <alignment horizontal="center" wrapText="1"/>
      <protection hidden="1"/>
    </xf>
    <xf numFmtId="43" fontId="18" fillId="0" borderId="21" xfId="13" applyFont="1" applyBorder="1" applyAlignment="1" applyProtection="1">
      <alignment horizontal="center" wrapText="1"/>
      <protection hidden="1"/>
    </xf>
    <xf numFmtId="43" fontId="18" fillId="0" borderId="21" xfId="13" applyFont="1" applyBorder="1" applyAlignment="1" applyProtection="1">
      <alignment horizontal="center"/>
      <protection hidden="1"/>
    </xf>
    <xf numFmtId="0" fontId="26" fillId="16" borderId="15" xfId="0" applyFont="1" applyFill="1" applyBorder="1" applyProtection="1">
      <protection hidden="1"/>
    </xf>
    <xf numFmtId="0" fontId="22" fillId="14" borderId="17" xfId="0" applyFont="1" applyFill="1" applyBorder="1" applyAlignment="1" applyProtection="1">
      <alignment horizontal="center"/>
      <protection locked="0" hidden="1"/>
    </xf>
    <xf numFmtId="0" fontId="22" fillId="14" borderId="20" xfId="0" applyFont="1" applyFill="1" applyBorder="1" applyAlignment="1" applyProtection="1">
      <alignment horizontal="center"/>
      <protection locked="0" hidden="1"/>
    </xf>
    <xf numFmtId="0" fontId="22" fillId="14" borderId="17" xfId="0" applyFont="1" applyFill="1" applyBorder="1" applyProtection="1">
      <protection locked="0" hidden="1"/>
    </xf>
    <xf numFmtId="0" fontId="22" fillId="14" borderId="12" xfId="0" applyFont="1" applyFill="1" applyBorder="1" applyProtection="1">
      <protection locked="0" hidden="1"/>
    </xf>
    <xf numFmtId="0" fontId="18" fillId="0" borderId="20" xfId="0" applyFont="1" applyBorder="1" applyProtection="1">
      <protection hidden="1"/>
    </xf>
    <xf numFmtId="0" fontId="22" fillId="20" borderId="21" xfId="0" applyFont="1" applyFill="1" applyBorder="1" applyAlignment="1" applyProtection="1">
      <alignment horizontal="center"/>
      <protection hidden="1"/>
    </xf>
    <xf numFmtId="1" fontId="18" fillId="0" borderId="21" xfId="0" applyNumberFormat="1" applyFont="1" applyBorder="1" applyAlignment="1" applyProtection="1">
      <alignment horizontal="center"/>
      <protection hidden="1"/>
    </xf>
    <xf numFmtId="0" fontId="18" fillId="0" borderId="15" xfId="0" applyFont="1" applyBorder="1" applyAlignment="1" applyProtection="1">
      <alignment horizontal="center"/>
      <protection hidden="1"/>
    </xf>
    <xf numFmtId="0" fontId="17" fillId="0" borderId="0" xfId="0" applyFont="1" applyProtection="1">
      <protection hidden="1"/>
    </xf>
    <xf numFmtId="0" fontId="22" fillId="0" borderId="19" xfId="0" applyFont="1" applyBorder="1" applyProtection="1">
      <protection hidden="1"/>
    </xf>
    <xf numFmtId="0" fontId="18" fillId="15" borderId="16" xfId="0" applyFont="1" applyFill="1" applyBorder="1" applyProtection="1">
      <protection hidden="1"/>
    </xf>
    <xf numFmtId="0" fontId="22" fillId="0" borderId="0" xfId="0" applyFont="1" applyProtection="1">
      <protection hidden="1"/>
    </xf>
    <xf numFmtId="0" fontId="24" fillId="17" borderId="16" xfId="0" applyFont="1" applyFill="1" applyBorder="1" applyProtection="1">
      <protection hidden="1"/>
    </xf>
    <xf numFmtId="0" fontId="24" fillId="0" borderId="0" xfId="0" applyFont="1" applyProtection="1">
      <protection hidden="1"/>
    </xf>
    <xf numFmtId="0" fontId="26" fillId="16" borderId="16" xfId="0" applyFont="1" applyFill="1" applyBorder="1" applyProtection="1">
      <protection hidden="1"/>
    </xf>
    <xf numFmtId="0" fontId="18" fillId="14" borderId="17" xfId="0" applyFont="1" applyFill="1" applyBorder="1" applyAlignment="1" applyProtection="1">
      <alignment horizontal="center"/>
      <protection locked="0" hidden="1"/>
    </xf>
    <xf numFmtId="0" fontId="22" fillId="0" borderId="32" xfId="0" applyFont="1" applyBorder="1" applyProtection="1">
      <protection hidden="1"/>
    </xf>
    <xf numFmtId="0" fontId="0" fillId="0" borderId="0" xfId="0" applyAlignment="1">
      <alignment horizontal="left" wrapText="1"/>
    </xf>
    <xf numFmtId="0" fontId="0" fillId="0" borderId="14" xfId="0" applyBorder="1" applyAlignment="1">
      <alignment horizontal="left" wrapText="1"/>
    </xf>
    <xf numFmtId="0" fontId="0" fillId="0" borderId="21" xfId="0" applyBorder="1" applyAlignment="1">
      <alignment horizontal="left" wrapText="1"/>
    </xf>
    <xf numFmtId="0" fontId="0" fillId="0" borderId="21" xfId="0" applyBorder="1" applyProtection="1">
      <protection hidden="1"/>
    </xf>
    <xf numFmtId="0" fontId="0" fillId="0" borderId="21" xfId="0" applyBorder="1" applyAlignment="1" applyProtection="1">
      <alignment horizontal="center"/>
      <protection hidden="1"/>
    </xf>
    <xf numFmtId="0" fontId="24" fillId="13" borderId="16" xfId="0" applyFont="1" applyFill="1" applyBorder="1" applyProtection="1">
      <protection hidden="1"/>
    </xf>
    <xf numFmtId="0" fontId="24" fillId="13" borderId="15" xfId="0" applyFont="1" applyFill="1" applyBorder="1" applyProtection="1">
      <protection hidden="1"/>
    </xf>
    <xf numFmtId="0" fontId="24" fillId="13" borderId="17" xfId="0" applyFont="1" applyFill="1" applyBorder="1" applyProtection="1">
      <protection hidden="1"/>
    </xf>
    <xf numFmtId="0" fontId="22" fillId="0" borderId="18" xfId="0" applyFont="1" applyBorder="1" applyAlignment="1" applyProtection="1">
      <alignment horizontal="center"/>
      <protection hidden="1"/>
    </xf>
    <xf numFmtId="0" fontId="17" fillId="0" borderId="0" xfId="0" applyFont="1"/>
    <xf numFmtId="0" fontId="22" fillId="0" borderId="11" xfId="0" applyFont="1" applyBorder="1"/>
    <xf numFmtId="0" fontId="22" fillId="0" borderId="16" xfId="0" applyFont="1" applyBorder="1"/>
    <xf numFmtId="0" fontId="22" fillId="0" borderId="19" xfId="0" applyFont="1" applyBorder="1"/>
    <xf numFmtId="0" fontId="22" fillId="20" borderId="21" xfId="0" applyFont="1" applyFill="1" applyBorder="1" applyAlignment="1">
      <alignment horizontal="center"/>
    </xf>
    <xf numFmtId="0" fontId="22" fillId="0" borderId="21" xfId="0" applyFont="1" applyBorder="1"/>
    <xf numFmtId="0" fontId="36" fillId="0" borderId="0" xfId="0" applyFont="1" applyProtection="1">
      <protection hidden="1"/>
    </xf>
    <xf numFmtId="0" fontId="37" fillId="0" borderId="0" xfId="0" applyFont="1" applyProtection="1">
      <protection hidden="1"/>
    </xf>
    <xf numFmtId="0" fontId="36" fillId="0" borderId="0" xfId="0" applyFont="1" applyAlignment="1" applyProtection="1">
      <alignment horizontal="center"/>
      <protection hidden="1"/>
    </xf>
    <xf numFmtId="0" fontId="36" fillId="0" borderId="24" xfId="0" applyFont="1" applyBorder="1" applyAlignment="1" applyProtection="1">
      <alignment horizontal="left"/>
      <protection hidden="1"/>
    </xf>
    <xf numFmtId="0" fontId="36" fillId="0" borderId="24" xfId="0" applyFont="1" applyBorder="1" applyProtection="1">
      <protection hidden="1"/>
    </xf>
    <xf numFmtId="0" fontId="36" fillId="15" borderId="21" xfId="0" applyFont="1" applyFill="1" applyBorder="1" applyAlignment="1" applyProtection="1">
      <alignment horizontal="center"/>
      <protection hidden="1"/>
    </xf>
    <xf numFmtId="0" fontId="36" fillId="15" borderId="25" xfId="0" applyFont="1" applyFill="1" applyBorder="1" applyAlignment="1" applyProtection="1">
      <alignment horizontal="center"/>
      <protection hidden="1"/>
    </xf>
    <xf numFmtId="0" fontId="36" fillId="18" borderId="24" xfId="0" applyFont="1" applyFill="1" applyBorder="1" applyAlignment="1" applyProtection="1">
      <alignment horizontal="left"/>
      <protection hidden="1"/>
    </xf>
    <xf numFmtId="0" fontId="36" fillId="18" borderId="26" xfId="0" applyFont="1" applyFill="1" applyBorder="1" applyAlignment="1" applyProtection="1">
      <alignment horizontal="left"/>
      <protection hidden="1"/>
    </xf>
    <xf numFmtId="0" fontId="36" fillId="15" borderId="27" xfId="0" applyFont="1" applyFill="1" applyBorder="1" applyAlignment="1" applyProtection="1">
      <alignment horizontal="center"/>
      <protection hidden="1"/>
    </xf>
    <xf numFmtId="0" fontId="36" fillId="15" borderId="28" xfId="0" applyFont="1" applyFill="1" applyBorder="1" applyAlignment="1" applyProtection="1">
      <alignment horizontal="center"/>
      <protection hidden="1"/>
    </xf>
    <xf numFmtId="0" fontId="37" fillId="13" borderId="29" xfId="0" applyFont="1" applyFill="1" applyBorder="1" applyProtection="1">
      <protection hidden="1"/>
    </xf>
    <xf numFmtId="0" fontId="36" fillId="13" borderId="30" xfId="0" applyFont="1" applyFill="1" applyBorder="1" applyAlignment="1" applyProtection="1">
      <alignment horizontal="center"/>
      <protection hidden="1"/>
    </xf>
    <xf numFmtId="0" fontId="36" fillId="13" borderId="31" xfId="0" applyFont="1" applyFill="1" applyBorder="1" applyAlignment="1" applyProtection="1">
      <alignment horizontal="center"/>
      <protection hidden="1"/>
    </xf>
    <xf numFmtId="2" fontId="36" fillId="0" borderId="32" xfId="0" applyNumberFormat="1" applyFont="1" applyBorder="1" applyAlignment="1" applyProtection="1">
      <alignment horizontal="center"/>
      <protection hidden="1"/>
    </xf>
    <xf numFmtId="2" fontId="36" fillId="0" borderId="33" xfId="0" applyNumberFormat="1" applyFont="1" applyBorder="1" applyAlignment="1" applyProtection="1">
      <alignment horizontal="center"/>
      <protection hidden="1"/>
    </xf>
    <xf numFmtId="2" fontId="36" fillId="0" borderId="0" xfId="0" applyNumberFormat="1" applyFont="1" applyAlignment="1" applyProtection="1">
      <alignment horizontal="center"/>
      <protection hidden="1"/>
    </xf>
    <xf numFmtId="2" fontId="36" fillId="0" borderId="21" xfId="0" applyNumberFormat="1" applyFont="1" applyBorder="1" applyAlignment="1" applyProtection="1">
      <alignment horizontal="center"/>
      <protection hidden="1"/>
    </xf>
    <xf numFmtId="2" fontId="36" fillId="0" borderId="25" xfId="0" applyNumberFormat="1" applyFont="1" applyBorder="1" applyAlignment="1" applyProtection="1">
      <alignment horizontal="center"/>
      <protection hidden="1"/>
    </xf>
    <xf numFmtId="2" fontId="36" fillId="19" borderId="0" xfId="0" applyNumberFormat="1" applyFont="1" applyFill="1" applyAlignment="1" applyProtection="1">
      <alignment horizontal="center"/>
      <protection hidden="1"/>
    </xf>
    <xf numFmtId="2" fontId="36" fillId="0" borderId="27" xfId="0" applyNumberFormat="1" applyFont="1" applyBorder="1" applyAlignment="1" applyProtection="1">
      <alignment horizontal="center"/>
      <protection hidden="1"/>
    </xf>
    <xf numFmtId="2" fontId="36" fillId="0" borderId="28" xfId="0" applyNumberFormat="1" applyFont="1" applyBorder="1" applyAlignment="1" applyProtection="1">
      <alignment horizontal="center"/>
      <protection hidden="1"/>
    </xf>
    <xf numFmtId="0" fontId="36" fillId="18" borderId="29" xfId="0" applyFont="1" applyFill="1" applyBorder="1" applyProtection="1">
      <protection hidden="1"/>
    </xf>
    <xf numFmtId="0" fontId="36" fillId="18" borderId="30" xfId="0" applyFont="1" applyFill="1" applyBorder="1" applyAlignment="1" applyProtection="1">
      <alignment horizontal="center"/>
      <protection hidden="1"/>
    </xf>
    <xf numFmtId="0" fontId="36" fillId="18" borderId="31" xfId="0" applyFont="1" applyFill="1" applyBorder="1" applyAlignment="1" applyProtection="1">
      <alignment horizontal="center"/>
      <protection hidden="1"/>
    </xf>
    <xf numFmtId="0" fontId="36" fillId="13" borderId="29" xfId="0" applyFont="1" applyFill="1" applyBorder="1" applyProtection="1">
      <protection hidden="1"/>
    </xf>
    <xf numFmtId="0" fontId="36" fillId="0" borderId="34" xfId="0" applyFont="1" applyBorder="1" applyAlignment="1" applyProtection="1">
      <alignment horizontal="center"/>
      <protection hidden="1"/>
    </xf>
    <xf numFmtId="0" fontId="36" fillId="0" borderId="35" xfId="0" applyFont="1" applyBorder="1" applyAlignment="1" applyProtection="1">
      <alignment horizontal="center"/>
      <protection hidden="1"/>
    </xf>
    <xf numFmtId="2" fontId="36" fillId="0" borderId="36" xfId="0" applyNumberFormat="1" applyFont="1" applyBorder="1" applyAlignment="1" applyProtection="1">
      <alignment horizontal="center"/>
      <protection hidden="1"/>
    </xf>
    <xf numFmtId="2" fontId="36" fillId="0" borderId="15" xfId="0" applyNumberFormat="1" applyFont="1" applyBorder="1" applyAlignment="1" applyProtection="1">
      <alignment horizontal="center"/>
      <protection hidden="1"/>
    </xf>
    <xf numFmtId="0" fontId="36" fillId="0" borderId="34" xfId="0" applyFont="1" applyBorder="1" applyProtection="1">
      <protection hidden="1"/>
    </xf>
    <xf numFmtId="0" fontId="36" fillId="0" borderId="37" xfId="0" applyFont="1" applyBorder="1" applyProtection="1">
      <protection hidden="1"/>
    </xf>
    <xf numFmtId="2" fontId="36" fillId="0" borderId="38" xfId="0" applyNumberFormat="1" applyFont="1" applyBorder="1" applyAlignment="1" applyProtection="1">
      <alignment horizontal="center"/>
      <protection hidden="1"/>
    </xf>
    <xf numFmtId="2" fontId="36" fillId="0" borderId="39" xfId="0" applyNumberFormat="1" applyFont="1" applyBorder="1" applyAlignment="1" applyProtection="1">
      <alignment horizontal="center"/>
      <protection hidden="1"/>
    </xf>
    <xf numFmtId="0" fontId="36" fillId="0" borderId="35" xfId="0" applyFont="1" applyBorder="1" applyProtection="1">
      <protection hidden="1"/>
    </xf>
    <xf numFmtId="2" fontId="36" fillId="0" borderId="40" xfId="0" applyNumberFormat="1" applyFont="1" applyBorder="1" applyAlignment="1" applyProtection="1">
      <alignment horizontal="center"/>
      <protection hidden="1"/>
    </xf>
    <xf numFmtId="2" fontId="36" fillId="0" borderId="41" xfId="0" applyNumberFormat="1" applyFont="1" applyBorder="1" applyAlignment="1" applyProtection="1">
      <alignment horizontal="center"/>
      <protection hidden="1"/>
    </xf>
    <xf numFmtId="10" fontId="18" fillId="0" borderId="21" xfId="0" applyNumberFormat="1" applyFont="1" applyBorder="1" applyAlignment="1" applyProtection="1">
      <alignment horizontal="center"/>
      <protection hidden="1"/>
    </xf>
    <xf numFmtId="0" fontId="18" fillId="14" borderId="21" xfId="0" applyFont="1" applyFill="1" applyBorder="1" applyAlignment="1" applyProtection="1">
      <alignment horizontal="center"/>
      <protection locked="0" hidden="1"/>
    </xf>
    <xf numFmtId="1" fontId="18" fillId="0" borderId="32" xfId="0" applyNumberFormat="1" applyFont="1" applyBorder="1" applyAlignment="1" applyProtection="1">
      <alignment horizontal="center"/>
      <protection hidden="1"/>
    </xf>
    <xf numFmtId="0" fontId="18" fillId="0" borderId="32" xfId="0" applyFont="1" applyBorder="1" applyAlignment="1" applyProtection="1">
      <alignment horizontal="center"/>
      <protection hidden="1"/>
    </xf>
    <xf numFmtId="0" fontId="18" fillId="0" borderId="21" xfId="0" applyFont="1" applyBorder="1" applyAlignment="1" applyProtection="1">
      <alignment horizontal="center"/>
      <protection hidden="1"/>
    </xf>
    <xf numFmtId="1" fontId="18" fillId="0" borderId="21" xfId="13" applyNumberFormat="1" applyFont="1" applyBorder="1" applyAlignment="1" applyProtection="1">
      <alignment horizontal="center"/>
    </xf>
    <xf numFmtId="10" fontId="18" fillId="14" borderId="21" xfId="0" applyNumberFormat="1" applyFont="1" applyFill="1" applyBorder="1" applyAlignment="1" applyProtection="1">
      <alignment horizontal="center"/>
      <protection hidden="1"/>
    </xf>
    <xf numFmtId="0" fontId="18" fillId="14" borderId="21" xfId="0" applyFont="1" applyFill="1" applyBorder="1" applyAlignment="1" applyProtection="1">
      <alignment horizontal="center"/>
      <protection hidden="1"/>
    </xf>
    <xf numFmtId="0" fontId="22" fillId="15" borderId="21" xfId="0" applyFont="1" applyFill="1" applyBorder="1" applyAlignment="1" applyProtection="1">
      <alignment horizontal="center"/>
      <protection hidden="1"/>
    </xf>
    <xf numFmtId="0" fontId="22" fillId="15" borderId="21" xfId="0" applyFont="1" applyFill="1" applyBorder="1" applyAlignment="1" applyProtection="1">
      <alignment horizontal="center" wrapText="1"/>
      <protection hidden="1"/>
    </xf>
    <xf numFmtId="0" fontId="22" fillId="15" borderId="10" xfId="0" applyFont="1" applyFill="1" applyBorder="1" applyAlignment="1" applyProtection="1">
      <alignment horizontal="center"/>
      <protection hidden="1"/>
    </xf>
    <xf numFmtId="0" fontId="22" fillId="15" borderId="11" xfId="0" applyFont="1" applyFill="1" applyBorder="1" applyAlignment="1" applyProtection="1">
      <alignment horizontal="center"/>
      <protection hidden="1"/>
    </xf>
    <xf numFmtId="0" fontId="22" fillId="15" borderId="12" xfId="0" applyFont="1" applyFill="1" applyBorder="1" applyAlignment="1" applyProtection="1">
      <alignment horizontal="center"/>
      <protection hidden="1"/>
    </xf>
    <xf numFmtId="43" fontId="19" fillId="16" borderId="16" xfId="0" applyNumberFormat="1" applyFont="1" applyFill="1" applyBorder="1" applyProtection="1">
      <protection hidden="1"/>
    </xf>
    <xf numFmtId="0" fontId="0" fillId="0" borderId="16" xfId="0" applyBorder="1" applyProtection="1">
      <protection hidden="1"/>
    </xf>
    <xf numFmtId="0" fontId="0" fillId="0" borderId="17" xfId="0" applyBorder="1" applyProtection="1">
      <protection hidden="1"/>
    </xf>
    <xf numFmtId="0" fontId="22" fillId="0" borderId="21" xfId="0" applyFont="1" applyBorder="1" applyAlignment="1" applyProtection="1">
      <alignment horizontal="center"/>
      <protection hidden="1"/>
    </xf>
    <xf numFmtId="0" fontId="22" fillId="0" borderId="22" xfId="0" applyFont="1" applyBorder="1" applyAlignment="1" applyProtection="1">
      <alignment horizontal="center"/>
      <protection hidden="1"/>
    </xf>
    <xf numFmtId="0" fontId="22" fillId="0" borderId="15" xfId="0" applyFont="1" applyBorder="1" applyAlignment="1" applyProtection="1">
      <alignment horizontal="center"/>
      <protection hidden="1"/>
    </xf>
    <xf numFmtId="0" fontId="22" fillId="0" borderId="17" xfId="0" applyFont="1" applyBorder="1" applyAlignment="1" applyProtection="1">
      <alignment horizontal="center"/>
      <protection hidden="1"/>
    </xf>
    <xf numFmtId="165" fontId="18" fillId="21" borderId="21" xfId="16" applyNumberFormat="1" applyFont="1" applyFill="1" applyBorder="1" applyAlignment="1" applyProtection="1">
      <alignment horizontal="center"/>
      <protection locked="0" hidden="1"/>
    </xf>
    <xf numFmtId="165" fontId="4" fillId="21" borderId="21" xfId="16" applyNumberFormat="1" applyFont="1" applyFill="1" applyBorder="1" applyAlignment="1" applyProtection="1">
      <alignment horizontal="center"/>
      <protection locked="0" hidden="1"/>
    </xf>
    <xf numFmtId="0" fontId="22" fillId="0" borderId="21" xfId="0" applyFont="1" applyBorder="1" applyProtection="1">
      <protection hidden="1"/>
    </xf>
    <xf numFmtId="0" fontId="24" fillId="0" borderId="21" xfId="0" applyFont="1" applyBorder="1" applyProtection="1">
      <protection hidden="1"/>
    </xf>
    <xf numFmtId="0" fontId="18" fillId="0" borderId="21" xfId="0" applyFont="1" applyBorder="1" applyProtection="1">
      <protection hidden="1"/>
    </xf>
    <xf numFmtId="0" fontId="0" fillId="0" borderId="21" xfId="0" applyBorder="1" applyProtection="1">
      <protection hidden="1"/>
    </xf>
    <xf numFmtId="0" fontId="22" fillId="0" borderId="15" xfId="0" applyFont="1" applyBorder="1" applyAlignment="1" applyProtection="1">
      <alignment horizontal="center" wrapText="1"/>
      <protection hidden="1"/>
    </xf>
    <xf numFmtId="0" fontId="24" fillId="0" borderId="17" xfId="0" applyFont="1" applyBorder="1" applyAlignment="1" applyProtection="1">
      <alignment horizontal="center"/>
      <protection hidden="1"/>
    </xf>
    <xf numFmtId="0" fontId="18" fillId="14" borderId="0" xfId="0" applyFont="1" applyFill="1" applyAlignment="1" applyProtection="1">
      <alignment horizontal="left" wrapText="1"/>
      <protection locked="0" hidden="1"/>
    </xf>
    <xf numFmtId="0" fontId="0" fillId="0" borderId="0" xfId="0" applyAlignment="1" applyProtection="1">
      <alignment horizontal="left" wrapText="1"/>
      <protection locked="0"/>
    </xf>
    <xf numFmtId="0" fontId="0" fillId="0" borderId="14" xfId="0" applyBorder="1" applyAlignment="1" applyProtection="1">
      <alignment horizontal="left" wrapText="1"/>
      <protection locked="0"/>
    </xf>
    <xf numFmtId="0" fontId="22" fillId="0" borderId="10" xfId="0" applyFont="1" applyBorder="1" applyAlignment="1" applyProtection="1">
      <alignment horizontal="left"/>
      <protection hidden="1"/>
    </xf>
    <xf numFmtId="0" fontId="0" fillId="0" borderId="11" xfId="0" applyBorder="1" applyAlignment="1" applyProtection="1">
      <alignment horizontal="left"/>
      <protection hidden="1"/>
    </xf>
    <xf numFmtId="14" fontId="18" fillId="14" borderId="11" xfId="0" applyNumberFormat="1" applyFont="1" applyFill="1" applyBorder="1" applyProtection="1">
      <protection locked="0" hidden="1"/>
    </xf>
    <xf numFmtId="0" fontId="18" fillId="14" borderId="12" xfId="0" applyFont="1" applyFill="1" applyBorder="1" applyProtection="1">
      <protection locked="0" hidden="1"/>
    </xf>
    <xf numFmtId="14" fontId="18" fillId="14" borderId="11" xfId="0" applyNumberFormat="1" applyFont="1" applyFill="1" applyBorder="1" applyAlignment="1" applyProtection="1">
      <alignment horizontal="center"/>
      <protection locked="0" hidden="1"/>
    </xf>
    <xf numFmtId="0" fontId="18" fillId="14" borderId="12" xfId="0" applyFont="1" applyFill="1" applyBorder="1" applyAlignment="1" applyProtection="1">
      <alignment horizontal="center"/>
      <protection locked="0" hidden="1"/>
    </xf>
    <xf numFmtId="14" fontId="18" fillId="14" borderId="16" xfId="0" applyNumberFormat="1" applyFont="1" applyFill="1" applyBorder="1" applyAlignment="1" applyProtection="1">
      <alignment horizontal="left"/>
      <protection locked="0" hidden="1"/>
    </xf>
    <xf numFmtId="0" fontId="0" fillId="0" borderId="16" xfId="0" applyBorder="1" applyProtection="1">
      <protection locked="0" hidden="1"/>
    </xf>
    <xf numFmtId="0" fontId="0" fillId="0" borderId="17" xfId="0" applyBorder="1" applyProtection="1">
      <protection locked="0" hidden="1"/>
    </xf>
    <xf numFmtId="0" fontId="18" fillId="14" borderId="16" xfId="0" applyFont="1" applyFill="1" applyBorder="1" applyAlignment="1" applyProtection="1">
      <alignment horizontal="left"/>
      <protection locked="0" hidden="1"/>
    </xf>
    <xf numFmtId="0" fontId="18" fillId="14" borderId="17" xfId="0" applyFont="1" applyFill="1" applyBorder="1" applyAlignment="1" applyProtection="1">
      <alignment horizontal="left"/>
      <protection locked="0" hidden="1"/>
    </xf>
    <xf numFmtId="0" fontId="19" fillId="16" borderId="16" xfId="0" applyFont="1" applyFill="1" applyBorder="1" applyProtection="1">
      <protection hidden="1"/>
    </xf>
    <xf numFmtId="0" fontId="0" fillId="0" borderId="16" xfId="0" applyBorder="1"/>
    <xf numFmtId="0" fontId="0" fillId="0" borderId="16" xfId="0" applyBorder="1" applyAlignment="1" applyProtection="1">
      <alignment horizontal="left"/>
      <protection locked="0" hidden="1"/>
    </xf>
    <xf numFmtId="0" fontId="0" fillId="0" borderId="17" xfId="0" applyBorder="1" applyAlignment="1" applyProtection="1">
      <alignment horizontal="left"/>
      <protection locked="0" hidden="1"/>
    </xf>
    <xf numFmtId="0" fontId="22" fillId="0" borderId="12" xfId="0" applyFont="1" applyBorder="1" applyAlignment="1" applyProtection="1">
      <alignment horizontal="center"/>
      <protection hidden="1"/>
    </xf>
    <xf numFmtId="164" fontId="22" fillId="14" borderId="19" xfId="13" applyNumberFormat="1" applyFont="1" applyFill="1" applyBorder="1" applyAlignment="1" applyProtection="1">
      <protection locked="0" hidden="1"/>
    </xf>
    <xf numFmtId="164" fontId="22" fillId="14" borderId="20" xfId="13" applyNumberFormat="1" applyFont="1" applyFill="1" applyBorder="1" applyAlignment="1" applyProtection="1">
      <protection locked="0" hidden="1"/>
    </xf>
    <xf numFmtId="0" fontId="22" fillId="0" borderId="18" xfId="0" applyFont="1" applyBorder="1" applyProtection="1">
      <protection hidden="1"/>
    </xf>
    <xf numFmtId="0" fontId="24" fillId="0" borderId="19" xfId="0" applyFont="1" applyBorder="1" applyProtection="1">
      <protection hidden="1"/>
    </xf>
    <xf numFmtId="0" fontId="22" fillId="15" borderId="15" xfId="0" applyFont="1" applyFill="1" applyBorder="1" applyAlignment="1" applyProtection="1">
      <alignment horizontal="center"/>
      <protection hidden="1"/>
    </xf>
    <xf numFmtId="0" fontId="0" fillId="0" borderId="17" xfId="0" applyBorder="1" applyAlignment="1">
      <alignment horizontal="center"/>
    </xf>
    <xf numFmtId="0" fontId="18" fillId="0" borderId="21" xfId="0" applyFont="1" applyBorder="1"/>
    <xf numFmtId="0" fontId="22" fillId="15" borderId="21" xfId="0" applyFont="1" applyFill="1" applyBorder="1" applyAlignment="1">
      <alignment horizontal="center"/>
    </xf>
    <xf numFmtId="0" fontId="0" fillId="15" borderId="21" xfId="0" applyFill="1" applyBorder="1" applyAlignment="1">
      <alignment horizontal="center"/>
    </xf>
    <xf numFmtId="0" fontId="18" fillId="14" borderId="21" xfId="0" applyFont="1" applyFill="1" applyBorder="1"/>
    <xf numFmtId="0" fontId="18" fillId="14" borderId="15" xfId="0" applyFont="1" applyFill="1" applyBorder="1"/>
    <xf numFmtId="0" fontId="18" fillId="14" borderId="17" xfId="0" applyFont="1" applyFill="1" applyBorder="1"/>
    <xf numFmtId="0" fontId="18" fillId="0" borderId="15" xfId="0" applyFont="1" applyBorder="1"/>
    <xf numFmtId="0" fontId="0" fillId="0" borderId="17" xfId="0" applyBorder="1"/>
    <xf numFmtId="0" fontId="0" fillId="0" borderId="21" xfId="0" applyBorder="1"/>
    <xf numFmtId="0" fontId="22" fillId="15" borderId="10" xfId="0" applyFont="1" applyFill="1" applyBorder="1" applyAlignment="1">
      <alignment horizontal="center"/>
    </xf>
    <xf numFmtId="0" fontId="22" fillId="15" borderId="11" xfId="0" applyFont="1" applyFill="1" applyBorder="1" applyAlignment="1">
      <alignment horizontal="center"/>
    </xf>
    <xf numFmtId="0" fontId="22" fillId="15" borderId="12" xfId="0" applyFont="1" applyFill="1" applyBorder="1" applyAlignment="1">
      <alignment horizontal="center"/>
    </xf>
    <xf numFmtId="0" fontId="18" fillId="14" borderId="16" xfId="0" applyFont="1" applyFill="1" applyBorder="1"/>
    <xf numFmtId="0" fontId="22" fillId="0" borderId="15" xfId="0" applyFont="1" applyBorder="1" applyAlignment="1">
      <alignment horizontal="left"/>
    </xf>
    <xf numFmtId="0" fontId="22" fillId="0" borderId="16" xfId="0" applyFont="1" applyBorder="1" applyAlignment="1">
      <alignment horizontal="left"/>
    </xf>
    <xf numFmtId="0" fontId="22" fillId="0" borderId="16" xfId="0" applyFont="1" applyBorder="1"/>
    <xf numFmtId="43" fontId="18" fillId="14" borderId="16" xfId="13" applyFont="1" applyFill="1" applyBorder="1" applyAlignment="1"/>
    <xf numFmtId="43" fontId="18" fillId="14" borderId="17" xfId="13" applyFont="1" applyFill="1" applyBorder="1" applyAlignment="1"/>
    <xf numFmtId="0" fontId="18" fillId="14" borderId="16" xfId="0" applyFont="1" applyFill="1" applyBorder="1" applyAlignment="1">
      <alignment horizontal="center"/>
    </xf>
    <xf numFmtId="0" fontId="18" fillId="14" borderId="16" xfId="0" applyFont="1" applyFill="1" applyBorder="1" applyAlignment="1" applyProtection="1">
      <alignment horizontal="center"/>
      <protection locked="0" hidden="1"/>
    </xf>
    <xf numFmtId="0" fontId="0" fillId="0" borderId="16" xfId="0" applyBorder="1" applyAlignment="1">
      <alignment horizontal="center"/>
    </xf>
    <xf numFmtId="0" fontId="22" fillId="15" borderId="21" xfId="0" applyFont="1" applyFill="1" applyBorder="1" applyAlignment="1">
      <alignment horizontal="center" wrapText="1"/>
    </xf>
    <xf numFmtId="0" fontId="37" fillId="18" borderId="42" xfId="0" applyFont="1" applyFill="1" applyBorder="1" applyAlignment="1" applyProtection="1">
      <alignment horizontal="center"/>
      <protection hidden="1"/>
    </xf>
    <xf numFmtId="0" fontId="37" fillId="18" borderId="43" xfId="0" applyFont="1" applyFill="1" applyBorder="1" applyAlignment="1" applyProtection="1">
      <alignment horizontal="center"/>
      <protection hidden="1"/>
    </xf>
    <xf numFmtId="0" fontId="37" fillId="18" borderId="36" xfId="0" applyFont="1" applyFill="1" applyBorder="1" applyAlignment="1" applyProtection="1">
      <alignment horizontal="center"/>
      <protection hidden="1"/>
    </xf>
    <xf numFmtId="0" fontId="37" fillId="0" borderId="0" xfId="0" applyFont="1" applyAlignment="1" applyProtection="1">
      <alignment horizontal="center"/>
      <protection hidden="1"/>
    </xf>
    <xf numFmtId="0" fontId="36" fillId="0" borderId="21" xfId="0" applyFont="1" applyBorder="1" applyAlignment="1" applyProtection="1">
      <alignment horizontal="center"/>
      <protection hidden="1"/>
    </xf>
    <xf numFmtId="0" fontId="36" fillId="0" borderId="25" xfId="0" applyFont="1" applyBorder="1" applyAlignment="1" applyProtection="1">
      <alignment horizontal="center"/>
      <protection hidden="1"/>
    </xf>
  </cellXfs>
  <cellStyles count="26">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Gut" xfId="12" builtinId="26" customBuiltin="1"/>
    <cellStyle name="Komma" xfId="13" builtinId="3"/>
    <cellStyle name="Neutral" xfId="14" builtinId="28" customBuiltin="1"/>
    <cellStyle name="Notiz" xfId="15" builtinId="10" customBuiltin="1"/>
    <cellStyle name="Prozent" xfId="16" builtinId="5"/>
    <cellStyle name="Schlecht" xfId="17" builtinId="27" customBuiltin="1"/>
    <cellStyle name="Standard" xfId="0" builtinId="0"/>
    <cellStyle name="Überschrift" xfId="18" builtinId="15" customBuiltin="1"/>
    <cellStyle name="Überschrift 1" xfId="19" builtinId="16" customBuiltin="1"/>
    <cellStyle name="Überschrift 2" xfId="20" builtinId="17" customBuiltin="1"/>
    <cellStyle name="Überschrift 3" xfId="21" builtinId="18" customBuiltin="1"/>
    <cellStyle name="Überschrift 4" xfId="22" builtinId="19" customBuiltin="1"/>
    <cellStyle name="Verknüpfte Zelle" xfId="23" builtinId="24" customBuiltin="1"/>
    <cellStyle name="Warnender Text" xfId="24" builtinId="11" customBuiltin="1"/>
    <cellStyle name="Zelle überprüfen" xfId="25" builtinId="23" customBuiltin="1"/>
  </cellStyles>
  <dxfs count="5">
    <dxf>
      <fill>
        <patternFill>
          <bgColor rgb="FF92D050"/>
        </patternFill>
      </fill>
    </dxf>
    <dxf>
      <fill>
        <patternFill>
          <bgColor rgb="FF92D050"/>
        </patternFill>
      </fill>
    </dxf>
    <dxf>
      <fill>
        <patternFill>
          <bgColor rgb="FF92D050"/>
        </patternFill>
      </fill>
    </dxf>
    <dxf>
      <fill>
        <patternFill>
          <bgColor rgb="FF92D050"/>
        </patternFill>
      </fill>
    </dxf>
    <dxf>
      <font>
        <b/>
        <i val="0"/>
        <color rgb="FFFF0000"/>
      </font>
      <fill>
        <patternFill patternType="none">
          <bgColor indexed="65"/>
        </patternFill>
      </fill>
      <border>
        <left style="thin">
          <color indexed="64"/>
        </left>
        <right style="thin">
          <color indexed="64"/>
        </right>
        <top style="thin">
          <color indexed="64"/>
        </top>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6</xdr:col>
      <xdr:colOff>561975</xdr:colOff>
      <xdr:row>0</xdr:row>
      <xdr:rowOff>28575</xdr:rowOff>
    </xdr:from>
    <xdr:to>
      <xdr:col>11</xdr:col>
      <xdr:colOff>0</xdr:colOff>
      <xdr:row>2</xdr:row>
      <xdr:rowOff>19050</xdr:rowOff>
    </xdr:to>
    <xdr:pic>
      <xdr:nvPicPr>
        <xdr:cNvPr id="1405" name="Picture 6">
          <a:extLst>
            <a:ext uri="{FF2B5EF4-FFF2-40B4-BE49-F238E27FC236}">
              <a16:creationId xmlns:a16="http://schemas.microsoft.com/office/drawing/2014/main" id="{00000000-0008-0000-00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8125" y="28575"/>
          <a:ext cx="21717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628650</xdr:colOff>
          <xdr:row>17</xdr:row>
          <xdr:rowOff>0</xdr:rowOff>
        </xdr:from>
        <xdr:to>
          <xdr:col>6</xdr:col>
          <xdr:colOff>752475</xdr:colOff>
          <xdr:row>18</xdr:row>
          <xdr:rowOff>38100</xdr:rowOff>
        </xdr:to>
        <xdr:sp macro="" textlink="">
          <xdr:nvSpPr>
            <xdr:cNvPr id="1715" name="CheckBox1" hidden="1">
              <a:extLst>
                <a:ext uri="{63B3BB69-23CF-44E3-9099-C40C66FF867C}">
                  <a14:compatExt spid="_x0000_s1715"/>
                </a:ext>
                <a:ext uri="{FF2B5EF4-FFF2-40B4-BE49-F238E27FC236}">
                  <a16:creationId xmlns:a16="http://schemas.microsoft.com/office/drawing/2014/main" id="{00000000-0008-0000-0000-0000B3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17</xdr:row>
          <xdr:rowOff>0</xdr:rowOff>
        </xdr:from>
        <xdr:to>
          <xdr:col>10</xdr:col>
          <xdr:colOff>466725</xdr:colOff>
          <xdr:row>18</xdr:row>
          <xdr:rowOff>38100</xdr:rowOff>
        </xdr:to>
        <xdr:sp macro="" textlink="">
          <xdr:nvSpPr>
            <xdr:cNvPr id="1718" name="CheckBox2" hidden="1">
              <a:extLst>
                <a:ext uri="{63B3BB69-23CF-44E3-9099-C40C66FF867C}">
                  <a14:compatExt spid="_x0000_s1718"/>
                </a:ext>
                <a:ext uri="{FF2B5EF4-FFF2-40B4-BE49-F238E27FC236}">
                  <a16:creationId xmlns:a16="http://schemas.microsoft.com/office/drawing/2014/main" id="{00000000-0008-0000-0000-0000B6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33</xdr:row>
          <xdr:rowOff>47625</xdr:rowOff>
        </xdr:from>
        <xdr:to>
          <xdr:col>7</xdr:col>
          <xdr:colOff>9525</xdr:colOff>
          <xdr:row>41</xdr:row>
          <xdr:rowOff>38100</xdr:rowOff>
        </xdr:to>
        <xdr:sp macro="" textlink="">
          <xdr:nvSpPr>
            <xdr:cNvPr id="1720" name="CheckBox3" hidden="1">
              <a:extLst>
                <a:ext uri="{63B3BB69-23CF-44E3-9099-C40C66FF867C}">
                  <a14:compatExt spid="_x0000_s1720"/>
                </a:ext>
                <a:ext uri="{FF2B5EF4-FFF2-40B4-BE49-F238E27FC236}">
                  <a16:creationId xmlns:a16="http://schemas.microsoft.com/office/drawing/2014/main" id="{00000000-0008-0000-0000-0000B8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57150</xdr:rowOff>
        </xdr:from>
        <xdr:to>
          <xdr:col>9</xdr:col>
          <xdr:colOff>57150</xdr:colOff>
          <xdr:row>41</xdr:row>
          <xdr:rowOff>57150</xdr:rowOff>
        </xdr:to>
        <xdr:sp macro="" textlink="">
          <xdr:nvSpPr>
            <xdr:cNvPr id="1721" name="CheckBox4" hidden="1">
              <a:extLst>
                <a:ext uri="{63B3BB69-23CF-44E3-9099-C40C66FF867C}">
                  <a14:compatExt spid="_x0000_s1721"/>
                </a:ext>
                <a:ext uri="{FF2B5EF4-FFF2-40B4-BE49-F238E27FC236}">
                  <a16:creationId xmlns:a16="http://schemas.microsoft.com/office/drawing/2014/main" id="{00000000-0008-0000-0000-0000B9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552450</xdr:colOff>
      <xdr:row>0</xdr:row>
      <xdr:rowOff>28575</xdr:rowOff>
    </xdr:from>
    <xdr:to>
      <xdr:col>10</xdr:col>
      <xdr:colOff>752475</xdr:colOff>
      <xdr:row>2</xdr:row>
      <xdr:rowOff>19050</xdr:rowOff>
    </xdr:to>
    <xdr:pic>
      <xdr:nvPicPr>
        <xdr:cNvPr id="2349" name="Picture 6">
          <a:extLst>
            <a:ext uri="{FF2B5EF4-FFF2-40B4-BE49-F238E27FC236}">
              <a16:creationId xmlns:a16="http://schemas.microsoft.com/office/drawing/2014/main" id="{00000000-0008-0000-01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7650" y="28575"/>
          <a:ext cx="21050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771525</xdr:colOff>
          <xdr:row>17</xdr:row>
          <xdr:rowOff>19050</xdr:rowOff>
        </xdr:from>
        <xdr:to>
          <xdr:col>7</xdr:col>
          <xdr:colOff>114300</xdr:colOff>
          <xdr:row>18</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xdr:row>
          <xdr:rowOff>19050</xdr:rowOff>
        </xdr:from>
        <xdr:to>
          <xdr:col>11</xdr:col>
          <xdr:colOff>161925</xdr:colOff>
          <xdr:row>18</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X61"/>
  <sheetViews>
    <sheetView showGridLines="0" showRowColHeaders="0" tabSelected="1" topLeftCell="A9" zoomScaleNormal="100" workbookViewId="0">
      <selection activeCell="F58" sqref="F58:G58"/>
    </sheetView>
  </sheetViews>
  <sheetFormatPr baseColWidth="10" defaultColWidth="11.42578125" defaultRowHeight="12.75" x14ac:dyDescent="0.2"/>
  <cols>
    <col min="1" max="1" width="16.7109375" style="41" customWidth="1"/>
    <col min="2" max="2" width="6.140625" style="41" customWidth="1"/>
    <col min="3" max="3" width="11.85546875" style="41" customWidth="1"/>
    <col min="4" max="4" width="2.85546875" style="41" customWidth="1"/>
    <col min="5" max="5" width="11.85546875" style="41" customWidth="1"/>
    <col min="6" max="6" width="2.85546875" style="41" customWidth="1"/>
    <col min="7" max="7" width="11.85546875" style="41" customWidth="1"/>
    <col min="8" max="8" width="2.85546875" style="41" customWidth="1"/>
    <col min="9" max="9" width="11.85546875" style="41" customWidth="1"/>
    <col min="10" max="10" width="2.85546875" style="41" customWidth="1"/>
    <col min="11" max="11" width="11.5703125" style="41" bestFit="1" customWidth="1"/>
    <col min="12" max="14" width="11.42578125" style="41" hidden="1" customWidth="1"/>
    <col min="15" max="15" width="6.140625" style="41" hidden="1" customWidth="1"/>
    <col min="16" max="16" width="11.42578125" style="41" hidden="1" customWidth="1"/>
    <col min="17" max="17" width="3.42578125" style="41" hidden="1" customWidth="1"/>
    <col min="18" max="18" width="11.42578125" style="41" hidden="1" customWidth="1"/>
    <col min="19" max="19" width="3.42578125" style="41" hidden="1" customWidth="1"/>
    <col min="20" max="21" width="11.42578125" style="41" hidden="1" customWidth="1"/>
    <col min="22" max="22" width="13.140625" style="41" hidden="1" customWidth="1"/>
    <col min="23" max="24" width="11.42578125" style="41" hidden="1" customWidth="1"/>
    <col min="25" max="25" width="11.42578125" style="41" customWidth="1"/>
    <col min="26" max="16384" width="11.42578125" style="41"/>
  </cols>
  <sheetData>
    <row r="1" spans="1:15" x14ac:dyDescent="0.2">
      <c r="A1" s="38"/>
      <c r="B1" s="39"/>
      <c r="C1" s="39"/>
      <c r="D1" s="39"/>
      <c r="E1" s="39"/>
      <c r="F1" s="39"/>
      <c r="G1" s="39"/>
      <c r="H1" s="39"/>
      <c r="I1" s="39"/>
      <c r="J1" s="39"/>
      <c r="K1" s="40"/>
    </row>
    <row r="2" spans="1:15" ht="23.25" x14ac:dyDescent="0.35">
      <c r="A2" s="42" t="s">
        <v>0</v>
      </c>
      <c r="B2" s="113"/>
      <c r="K2" s="43"/>
    </row>
    <row r="3" spans="1:15" ht="23.25" x14ac:dyDescent="0.35">
      <c r="A3" s="42" t="s">
        <v>1</v>
      </c>
      <c r="B3" s="113"/>
      <c r="K3" s="43"/>
    </row>
    <row r="4" spans="1:15" ht="14.25" x14ac:dyDescent="0.2">
      <c r="A4" s="44" t="s">
        <v>87</v>
      </c>
      <c r="B4" s="53"/>
      <c r="K4" s="43"/>
    </row>
    <row r="5" spans="1:15" x14ac:dyDescent="0.2">
      <c r="A5" s="45"/>
      <c r="K5" s="43"/>
    </row>
    <row r="6" spans="1:15" s="49" customFormat="1" ht="18" customHeight="1" x14ac:dyDescent="0.25">
      <c r="A6" s="46" t="s">
        <v>2</v>
      </c>
      <c r="B6" s="57"/>
      <c r="C6" s="47"/>
      <c r="D6" s="47"/>
      <c r="E6" s="47"/>
      <c r="F6" s="47"/>
      <c r="G6" s="47"/>
      <c r="H6" s="47"/>
      <c r="I6" s="47"/>
      <c r="J6" s="47"/>
      <c r="K6" s="48"/>
    </row>
    <row r="7" spans="1:15" ht="6" customHeight="1" x14ac:dyDescent="0.25">
      <c r="A7" s="50"/>
      <c r="B7" s="60"/>
      <c r="K7" s="43"/>
    </row>
    <row r="8" spans="1:15" ht="18.75" customHeight="1" x14ac:dyDescent="0.25">
      <c r="A8" s="51" t="s">
        <v>3</v>
      </c>
      <c r="B8" s="71"/>
      <c r="C8" s="39"/>
      <c r="D8" s="39"/>
      <c r="E8" s="39"/>
      <c r="F8" s="209">
        <v>46113</v>
      </c>
      <c r="G8" s="210"/>
      <c r="H8" s="205" t="s">
        <v>4</v>
      </c>
      <c r="I8" s="206"/>
      <c r="J8" s="207">
        <v>46128</v>
      </c>
      <c r="K8" s="208"/>
    </row>
    <row r="9" spans="1:15" ht="18.75" customHeight="1" x14ac:dyDescent="0.25">
      <c r="A9" s="52" t="s">
        <v>5</v>
      </c>
      <c r="B9" s="211" t="s">
        <v>6</v>
      </c>
      <c r="C9" s="212"/>
      <c r="D9" s="212"/>
      <c r="E9" s="212"/>
      <c r="F9" s="212"/>
      <c r="G9" s="212"/>
      <c r="H9" s="212"/>
      <c r="I9" s="212"/>
      <c r="J9" s="212"/>
      <c r="K9" s="213"/>
      <c r="L9" s="53"/>
    </row>
    <row r="10" spans="1:15" ht="18.75" customHeight="1" x14ac:dyDescent="0.25">
      <c r="A10" s="54" t="s">
        <v>7</v>
      </c>
      <c r="B10" s="214">
        <v>45001</v>
      </c>
      <c r="C10" s="218"/>
      <c r="D10" s="219"/>
      <c r="E10" s="130" t="s">
        <v>8</v>
      </c>
      <c r="F10" s="214" t="s">
        <v>73</v>
      </c>
      <c r="G10" s="215"/>
      <c r="H10" s="223" t="s">
        <v>66</v>
      </c>
      <c r="I10" s="224"/>
      <c r="J10" s="221">
        <v>10000</v>
      </c>
      <c r="K10" s="222"/>
      <c r="L10" s="53"/>
    </row>
    <row r="11" spans="1:15" ht="6" customHeight="1" x14ac:dyDescent="0.2">
      <c r="A11" s="44"/>
      <c r="B11" s="53"/>
      <c r="C11" s="53"/>
      <c r="D11" s="53"/>
      <c r="E11" s="53"/>
      <c r="F11" s="53"/>
      <c r="G11" s="53"/>
      <c r="H11" s="53"/>
      <c r="I11" s="53"/>
      <c r="J11" s="53"/>
      <c r="K11" s="56"/>
      <c r="L11" s="53"/>
    </row>
    <row r="12" spans="1:15" s="59" customFormat="1" ht="18" x14ac:dyDescent="0.25">
      <c r="A12" s="46" t="s">
        <v>9</v>
      </c>
      <c r="B12" s="57"/>
      <c r="C12" s="57"/>
      <c r="D12" s="57"/>
      <c r="E12" s="57"/>
      <c r="F12" s="57"/>
      <c r="G12" s="57"/>
      <c r="H12" s="57"/>
      <c r="I12" s="57"/>
      <c r="J12" s="57"/>
      <c r="K12" s="58"/>
    </row>
    <row r="13" spans="1:15" s="60" customFormat="1" ht="5.25" customHeight="1" x14ac:dyDescent="0.25">
      <c r="A13" s="50"/>
      <c r="K13" s="61"/>
    </row>
    <row r="14" spans="1:15" ht="18.75" customHeight="1" x14ac:dyDescent="0.25">
      <c r="A14" s="52" t="s">
        <v>10</v>
      </c>
      <c r="B14" s="70"/>
      <c r="C14" s="62"/>
      <c r="D14" s="62"/>
      <c r="E14" s="105" t="s">
        <v>52</v>
      </c>
      <c r="F14" s="53"/>
      <c r="G14" s="53"/>
      <c r="H14" s="53"/>
      <c r="I14" s="53"/>
      <c r="J14" s="53"/>
      <c r="K14" s="56"/>
    </row>
    <row r="15" spans="1:15" ht="18.75" customHeight="1" x14ac:dyDescent="0.25">
      <c r="A15" s="54" t="s">
        <v>12</v>
      </c>
      <c r="B15" s="114"/>
      <c r="C15" s="55"/>
      <c r="D15" s="55"/>
      <c r="E15" s="106" t="s">
        <v>13</v>
      </c>
      <c r="F15" s="53"/>
      <c r="G15" s="53"/>
      <c r="H15" s="53"/>
      <c r="I15" s="63"/>
      <c r="J15" s="53"/>
      <c r="K15" s="56"/>
      <c r="M15" s="64">
        <f>IF(AND(E14="gut",E16="ja"),VLOOKUP(E15,Fimi,2),"")</f>
        <v>1.02</v>
      </c>
      <c r="N15" s="64"/>
      <c r="O15" s="64"/>
    </row>
    <row r="16" spans="1:15" ht="18.75" customHeight="1" x14ac:dyDescent="0.25">
      <c r="A16" s="52" t="s">
        <v>14</v>
      </c>
      <c r="B16" s="70"/>
      <c r="C16" s="62"/>
      <c r="D16" s="62"/>
      <c r="E16" s="105" t="s">
        <v>53</v>
      </c>
      <c r="F16" s="53"/>
      <c r="G16" s="53"/>
      <c r="H16" s="53"/>
      <c r="I16" s="53"/>
      <c r="J16" s="53"/>
      <c r="K16" s="56"/>
    </row>
    <row r="17" spans="1:22" ht="6" customHeight="1" x14ac:dyDescent="0.2">
      <c r="A17" s="65"/>
      <c r="B17" s="68"/>
      <c r="K17" s="43"/>
    </row>
    <row r="18" spans="1:22" s="59" customFormat="1" ht="18" x14ac:dyDescent="0.25">
      <c r="A18" s="46" t="s">
        <v>16</v>
      </c>
      <c r="B18" s="57"/>
      <c r="C18" s="57"/>
      <c r="D18" s="57"/>
      <c r="E18" s="57"/>
      <c r="F18" s="57"/>
      <c r="G18" s="66"/>
      <c r="H18" s="47"/>
      <c r="I18" s="47"/>
      <c r="J18" s="47"/>
      <c r="K18" s="67"/>
    </row>
    <row r="19" spans="1:22" s="60" customFormat="1" ht="6" customHeight="1" x14ac:dyDescent="0.25">
      <c r="A19" s="50"/>
      <c r="G19" s="68"/>
      <c r="H19" s="68"/>
      <c r="I19" s="68"/>
      <c r="J19" s="68"/>
      <c r="K19" s="69"/>
    </row>
    <row r="20" spans="1:22" s="60" customFormat="1" ht="18.75" hidden="1" customHeight="1" x14ac:dyDescent="0.25">
      <c r="A20" s="52" t="s">
        <v>67</v>
      </c>
      <c r="B20" s="70"/>
      <c r="C20" s="70"/>
      <c r="D20" s="70"/>
      <c r="E20" s="107"/>
      <c r="G20" s="68"/>
      <c r="H20" s="68"/>
      <c r="I20" s="68"/>
      <c r="J20" s="68"/>
      <c r="K20" s="69"/>
    </row>
    <row r="21" spans="1:22" s="60" customFormat="1" ht="18.75" hidden="1" customHeight="1" x14ac:dyDescent="0.25">
      <c r="A21" s="51" t="s">
        <v>19</v>
      </c>
      <c r="B21" s="71"/>
      <c r="C21" s="71"/>
      <c r="D21" s="71"/>
      <c r="E21" s="108"/>
      <c r="G21" s="68"/>
      <c r="H21" s="68"/>
      <c r="I21" s="68"/>
      <c r="J21" s="68"/>
      <c r="K21" s="69"/>
    </row>
    <row r="22" spans="1:22" s="68" customFormat="1" ht="15" hidden="1" customHeight="1" x14ac:dyDescent="0.2">
      <c r="A22" s="72" t="s">
        <v>71</v>
      </c>
      <c r="B22" s="115"/>
      <c r="C22" s="73"/>
      <c r="D22" s="73"/>
      <c r="E22" s="73"/>
      <c r="F22" s="74" t="s">
        <v>20</v>
      </c>
      <c r="G22" s="75" t="str">
        <f>IF(ISERROR(J10/(E20*E21)),"",J10/(E20*E21))</f>
        <v/>
      </c>
      <c r="K22" s="69"/>
    </row>
    <row r="23" spans="1:22" s="68" customFormat="1" x14ac:dyDescent="0.2">
      <c r="A23" s="65"/>
      <c r="K23" s="69"/>
    </row>
    <row r="24" spans="1:22" ht="15" customHeight="1" x14ac:dyDescent="0.25">
      <c r="A24" s="44"/>
      <c r="B24" s="78" t="s">
        <v>74</v>
      </c>
      <c r="C24" s="184" t="s">
        <v>21</v>
      </c>
      <c r="D24" s="185"/>
      <c r="E24" s="185"/>
      <c r="F24" s="185"/>
      <c r="G24" s="185"/>
      <c r="H24" s="186"/>
      <c r="I24" s="76"/>
      <c r="J24" s="53"/>
      <c r="K24" s="109"/>
      <c r="M24" s="53"/>
      <c r="N24" s="184" t="s">
        <v>21</v>
      </c>
      <c r="O24" s="185"/>
      <c r="P24" s="185"/>
      <c r="Q24" s="185"/>
      <c r="R24" s="185"/>
      <c r="S24" s="186"/>
      <c r="T24" s="76"/>
    </row>
    <row r="25" spans="1:22" ht="15" customHeight="1" x14ac:dyDescent="0.25">
      <c r="A25" s="77" t="s">
        <v>22</v>
      </c>
      <c r="B25" s="77"/>
      <c r="C25" s="183" t="s">
        <v>23</v>
      </c>
      <c r="D25" s="183"/>
      <c r="E25" s="182" t="s">
        <v>24</v>
      </c>
      <c r="F25" s="182"/>
      <c r="G25" s="182" t="s">
        <v>25</v>
      </c>
      <c r="H25" s="182"/>
      <c r="I25" s="78" t="s">
        <v>26</v>
      </c>
      <c r="J25" s="184" t="s">
        <v>27</v>
      </c>
      <c r="K25" s="220"/>
      <c r="M25" s="77" t="s">
        <v>22</v>
      </c>
      <c r="N25" s="183" t="s">
        <v>23</v>
      </c>
      <c r="O25" s="183"/>
      <c r="P25" s="182" t="s">
        <v>24</v>
      </c>
      <c r="Q25" s="182"/>
      <c r="R25" s="182" t="s">
        <v>25</v>
      </c>
      <c r="S25" s="182"/>
      <c r="T25" s="78" t="s">
        <v>26</v>
      </c>
      <c r="U25" s="110" t="s">
        <v>69</v>
      </c>
      <c r="V25" s="110" t="s">
        <v>27</v>
      </c>
    </row>
    <row r="26" spans="1:22" ht="15" customHeight="1" x14ac:dyDescent="0.2">
      <c r="A26" s="79" t="s">
        <v>28</v>
      </c>
      <c r="B26" s="120"/>
      <c r="C26" s="175"/>
      <c r="D26" s="175"/>
      <c r="E26" s="175"/>
      <c r="F26" s="175"/>
      <c r="G26" s="175"/>
      <c r="H26" s="175"/>
      <c r="I26" s="112" t="str">
        <f>IF(SUM(C26:H26),SUM(C26:H26),"")</f>
        <v/>
      </c>
      <c r="J26" s="179" t="str">
        <f>IF(I26&lt;&gt;"",(INDEX(NPfla,1,MATCH(Quali,Fimio,0))/10000)*$J$10*(B26/10),"")</f>
        <v/>
      </c>
      <c r="K26" s="179"/>
      <c r="M26" s="79" t="s">
        <v>28</v>
      </c>
      <c r="N26" s="181">
        <f>C26*(IF(ISNUMBER($G$22),$G$22,1))</f>
        <v>0</v>
      </c>
      <c r="O26" s="181"/>
      <c r="P26" s="181" t="e">
        <f>IF(R26&lt;0,(E26*(IF(ISNUMBER($G$22),$G$22,1)))-(R26*-1),E26*(IF(ISNUMBER($G$22),$G$22,1)))</f>
        <v>#VALUE!</v>
      </c>
      <c r="Q26" s="181"/>
      <c r="R26" s="181" t="e">
        <f>IF(U26&gt;=0,(G26*(IF(ISNUMBER($G$22),$G$22,1)))-U26,G26*(IF(ISNUMBER($G$22),$G$22,1)))</f>
        <v>#VALUE!</v>
      </c>
      <c r="S26" s="181"/>
      <c r="T26" s="112" t="e">
        <f>I26*(IF(ISNUMBER($G$22),$G$22,1))</f>
        <v>#VALUE!</v>
      </c>
      <c r="U26" s="111" t="e">
        <f>(I26*(IF(ISNUMBER($G$22),$G$22,1)))-V26</f>
        <v>#VALUE!</v>
      </c>
      <c r="V26" s="111" t="str">
        <f>J26</f>
        <v/>
      </c>
    </row>
    <row r="27" spans="1:22" ht="15" customHeight="1" x14ac:dyDescent="0.2">
      <c r="A27" s="79" t="s">
        <v>29</v>
      </c>
      <c r="B27" s="120"/>
      <c r="C27" s="175"/>
      <c r="D27" s="175"/>
      <c r="E27" s="175"/>
      <c r="F27" s="175"/>
      <c r="G27" s="175"/>
      <c r="H27" s="175"/>
      <c r="I27" s="112" t="str">
        <f>IF(SUM(C27:H27),SUM(C27:H27),"")</f>
        <v/>
      </c>
      <c r="J27" s="179" t="str">
        <f>IF(I27&lt;&gt;"",(INDEX(NPfla,2,MATCH(Quali,Fimio,0))/10000)*$J$10*(B27/10),"")</f>
        <v/>
      </c>
      <c r="K27" s="179"/>
      <c r="M27" s="79" t="s">
        <v>29</v>
      </c>
      <c r="N27" s="181">
        <f>C27*(IF(ISNUMBER($G$22),$G$22,1))</f>
        <v>0</v>
      </c>
      <c r="O27" s="181"/>
      <c r="P27" s="181" t="e">
        <f>IF(R27&lt;0,(E27*(IF(ISNUMBER($G$22),$G$22,1)))-(R27*-1),E27*(IF(ISNUMBER($G$22),$G$22,1)))</f>
        <v>#VALUE!</v>
      </c>
      <c r="Q27" s="181"/>
      <c r="R27" s="181" t="e">
        <f>IF(U27&gt;=0,(G27*(IF(ISNUMBER($G$22),$G$22,1)))-(U27),G27*(IF(ISNUMBER($G$22),$G$22,1)))</f>
        <v>#VALUE!</v>
      </c>
      <c r="S27" s="181"/>
      <c r="T27" s="112" t="e">
        <f>I27*(IF(ISNUMBER($G$22),$G$22,1))</f>
        <v>#VALUE!</v>
      </c>
      <c r="U27" s="111" t="e">
        <f>(I27*(IF(ISNUMBER($G$22),$G$22,1)))-V27</f>
        <v>#VALUE!</v>
      </c>
      <c r="V27" s="111" t="str">
        <f>J27</f>
        <v/>
      </c>
    </row>
    <row r="28" spans="1:22" ht="15" customHeight="1" x14ac:dyDescent="0.2">
      <c r="A28" s="79" t="s">
        <v>68</v>
      </c>
      <c r="B28" s="120"/>
      <c r="C28" s="175"/>
      <c r="D28" s="175"/>
      <c r="E28" s="175"/>
      <c r="F28" s="175"/>
      <c r="G28" s="175"/>
      <c r="H28" s="175"/>
      <c r="I28" s="112" t="str">
        <f>IF(SUM(C28:H28),SUM(C28:H28),"")</f>
        <v/>
      </c>
      <c r="J28" s="179" t="str">
        <f>IF(I28&lt;&gt;"",(INDEX(NPfla,3,MATCH(Quali,Fimio,0))/10000)*$J$10*(B28/10),"")</f>
        <v/>
      </c>
      <c r="K28" s="179"/>
      <c r="M28" s="79" t="s">
        <v>30</v>
      </c>
      <c r="N28" s="181">
        <f>C28*(IF(ISNUMBER($G$22),$G$22,1))</f>
        <v>0</v>
      </c>
      <c r="O28" s="181"/>
      <c r="P28" s="181" t="e">
        <f>IF(R28&lt;0,(E28*(IF(ISNUMBER($G$22),$G$22,1)))-(R28*-1),E28*(IF(ISNUMBER($G$22),$G$22,1)))</f>
        <v>#VALUE!</v>
      </c>
      <c r="Q28" s="181"/>
      <c r="R28" s="181" t="e">
        <f>IF(U28&gt;=0,(G28*(IF(ISNUMBER($G$22),$G$22,1)))-(U28),G28*(IF(ISNUMBER($G$22),$G$22,1)))</f>
        <v>#VALUE!</v>
      </c>
      <c r="S28" s="181"/>
      <c r="T28" s="112" t="e">
        <f>I28*(IF(ISNUMBER($G$22),$G$22,1))</f>
        <v>#VALUE!</v>
      </c>
      <c r="U28" s="111" t="e">
        <f>(I28*(IF(ISNUMBER($G$22),$G$22,1)))-V28</f>
        <v>#VALUE!</v>
      </c>
      <c r="V28" s="111" t="str">
        <f>J28</f>
        <v/>
      </c>
    </row>
    <row r="29" spans="1:22" ht="15" customHeight="1" x14ac:dyDescent="0.2">
      <c r="A29" s="79" t="s">
        <v>31</v>
      </c>
      <c r="B29" s="120"/>
      <c r="C29" s="175"/>
      <c r="D29" s="175"/>
      <c r="E29" s="175"/>
      <c r="F29" s="175"/>
      <c r="G29" s="175"/>
      <c r="H29" s="175"/>
      <c r="I29" s="112" t="str">
        <f>IF(SUM(C29:H29),SUM(C29:H29),"")</f>
        <v/>
      </c>
      <c r="J29" s="179" t="str">
        <f>IF(I29&lt;&gt;"",(INDEX(NPfla,4,MATCH(Quali,Fimio,0))/10000)*$J$10*(B29/10),"")</f>
        <v/>
      </c>
      <c r="K29" s="179"/>
      <c r="M29" s="79" t="s">
        <v>31</v>
      </c>
      <c r="N29" s="181">
        <f>C29*(IF(ISNUMBER($G$22),$G$22,1))</f>
        <v>0</v>
      </c>
      <c r="O29" s="181"/>
      <c r="P29" s="181" t="e">
        <f>IF(R29&lt;0,(E29*(IF(ISNUMBER($G$22),$G$22,1)))-(R29*-1),E29*(IF(ISNUMBER($G$22),$G$22,1)))</f>
        <v>#VALUE!</v>
      </c>
      <c r="Q29" s="181"/>
      <c r="R29" s="181" t="e">
        <f>IF(U29&gt;=0,(G29*(IF(ISNUMBER($G$22),$G$22,1)))-(U29),G29*(IF(ISNUMBER($G$22),$G$22,1)))</f>
        <v>#VALUE!</v>
      </c>
      <c r="S29" s="181"/>
      <c r="T29" s="112" t="e">
        <f>I29*(IF(ISNUMBER($G$22),$G$22,1))</f>
        <v>#VALUE!</v>
      </c>
      <c r="U29" s="111" t="e">
        <f>(I29*(IF(ISNUMBER($G$22),$G$22,1)))-V29</f>
        <v>#VALUE!</v>
      </c>
      <c r="V29" s="111" t="str">
        <f>J29</f>
        <v/>
      </c>
    </row>
    <row r="30" spans="1:22" ht="15" customHeight="1" x14ac:dyDescent="0.25">
      <c r="A30" s="77" t="s">
        <v>26</v>
      </c>
      <c r="B30" s="80" t="str">
        <f>IF(SUM(B26:B29),SUM(B26:B29),"")</f>
        <v/>
      </c>
      <c r="C30" s="178" t="str">
        <f>IF(SUM(C26:D29),SUM(C26:D29),"")</f>
        <v/>
      </c>
      <c r="D30" s="178"/>
      <c r="E30" s="178" t="str">
        <f>IF(SUM(E26:F29),SUM(E26:F29),"")</f>
        <v/>
      </c>
      <c r="F30" s="178"/>
      <c r="G30" s="178" t="str">
        <f>IF(SUM(G26:H29),SUM(G26:H29),"")</f>
        <v/>
      </c>
      <c r="H30" s="178"/>
      <c r="I30" s="80" t="str">
        <f>IF(SUM(I26:I29),SUM(I26:I29),"")</f>
        <v/>
      </c>
      <c r="J30" s="176"/>
      <c r="K30" s="177"/>
      <c r="M30" s="77" t="s">
        <v>26</v>
      </c>
      <c r="N30" s="178" t="str">
        <f>IF(SUM(N26:O29),SUM(N26:O29),"")</f>
        <v/>
      </c>
      <c r="O30" s="178"/>
      <c r="P30" s="178" t="e">
        <f>IF(SUM(P26:Q29),SUM(P26:Q29),"")</f>
        <v>#VALUE!</v>
      </c>
      <c r="Q30" s="178"/>
      <c r="R30" s="178" t="e">
        <f>IF(SUM(R26:S29),SUM(R26:S29),"")</f>
        <v>#VALUE!</v>
      </c>
      <c r="S30" s="178"/>
      <c r="T30" s="80" t="e">
        <f>IF(SUM(T26:T29),SUM(T26:T29),"")</f>
        <v>#VALUE!</v>
      </c>
      <c r="U30" s="111"/>
      <c r="V30" s="111"/>
    </row>
    <row r="31" spans="1:22" ht="6" customHeight="1" x14ac:dyDescent="0.2">
      <c r="A31" s="65"/>
      <c r="B31" s="68"/>
      <c r="K31" s="43"/>
    </row>
    <row r="32" spans="1:22" ht="15" customHeight="1" x14ac:dyDescent="0.25">
      <c r="A32" s="81" t="s">
        <v>32</v>
      </c>
      <c r="B32" s="202"/>
      <c r="C32" s="202"/>
      <c r="D32" s="203"/>
      <c r="E32" s="203"/>
      <c r="F32" s="203"/>
      <c r="G32" s="203"/>
      <c r="H32" s="203"/>
      <c r="I32" s="203"/>
      <c r="J32" s="203"/>
      <c r="K32" s="204"/>
    </row>
    <row r="33" spans="1:23" ht="15" x14ac:dyDescent="0.25">
      <c r="A33" s="81"/>
      <c r="B33" s="203"/>
      <c r="C33" s="203"/>
      <c r="D33" s="203"/>
      <c r="E33" s="203"/>
      <c r="F33" s="203"/>
      <c r="G33" s="203"/>
      <c r="H33" s="203"/>
      <c r="I33" s="203"/>
      <c r="J33" s="203"/>
      <c r="K33" s="204"/>
    </row>
    <row r="34" spans="1:23" ht="6" customHeight="1" x14ac:dyDescent="0.25">
      <c r="A34" s="81"/>
      <c r="B34" s="122"/>
      <c r="C34" s="122"/>
      <c r="D34" s="122"/>
      <c r="E34" s="122"/>
      <c r="F34" s="122"/>
      <c r="G34" s="122"/>
      <c r="H34" s="122"/>
      <c r="I34" s="122"/>
      <c r="J34" s="122"/>
      <c r="K34" s="123"/>
    </row>
    <row r="35" spans="1:23" ht="15" customHeight="1" x14ac:dyDescent="0.2">
      <c r="A35" s="128" t="s">
        <v>82</v>
      </c>
      <c r="B35" s="127"/>
      <c r="C35" s="127"/>
      <c r="D35" s="127"/>
      <c r="E35" s="127"/>
      <c r="F35" s="127"/>
      <c r="G35" s="127"/>
      <c r="H35" s="127"/>
      <c r="I35" s="127"/>
      <c r="J35" s="127"/>
      <c r="K35" s="129"/>
    </row>
    <row r="36" spans="1:23" ht="12.75" hidden="1" customHeight="1" x14ac:dyDescent="0.25">
      <c r="A36" s="81"/>
      <c r="B36" s="122"/>
      <c r="C36" s="122"/>
      <c r="D36" s="122"/>
      <c r="E36" s="122"/>
      <c r="F36" s="122"/>
      <c r="G36" s="122"/>
      <c r="H36" s="122"/>
      <c r="I36" s="122"/>
      <c r="J36" s="122"/>
      <c r="K36" s="123"/>
    </row>
    <row r="37" spans="1:23" ht="15" hidden="1" x14ac:dyDescent="0.25">
      <c r="A37" s="77" t="s">
        <v>22</v>
      </c>
      <c r="B37" s="77"/>
      <c r="C37" s="225" t="s">
        <v>80</v>
      </c>
      <c r="D37" s="226"/>
      <c r="E37" s="225" t="s">
        <v>78</v>
      </c>
      <c r="F37" s="226"/>
      <c r="G37" s="225" t="s">
        <v>25</v>
      </c>
      <c r="H37" s="226"/>
      <c r="I37" s="225" t="s">
        <v>77</v>
      </c>
      <c r="J37" s="226"/>
      <c r="K37" s="123"/>
    </row>
    <row r="38" spans="1:23" ht="15" hidden="1" customHeight="1" x14ac:dyDescent="0.2">
      <c r="A38" s="79" t="s">
        <v>28</v>
      </c>
      <c r="B38" s="124"/>
      <c r="C38" s="174" t="str">
        <f>IF(ISNUMBER(N49),N49,"")</f>
        <v/>
      </c>
      <c r="D38" s="174"/>
      <c r="E38" s="174" t="str">
        <f>IF(ISERROR(P49),"",P49)</f>
        <v/>
      </c>
      <c r="F38" s="174"/>
      <c r="G38" s="174" t="str">
        <f>IF(ISERROR(R49),"",R49)</f>
        <v/>
      </c>
      <c r="H38" s="174"/>
      <c r="I38" s="175"/>
      <c r="J38" s="175"/>
      <c r="K38" s="123"/>
    </row>
    <row r="39" spans="1:23" ht="15" hidden="1" customHeight="1" x14ac:dyDescent="0.2">
      <c r="A39" s="79" t="s">
        <v>29</v>
      </c>
      <c r="B39" s="124"/>
      <c r="C39" s="174" t="str">
        <f>IF(ISNUMBER(N50),N50,"")</f>
        <v/>
      </c>
      <c r="D39" s="174"/>
      <c r="E39" s="174" t="str">
        <f>IF(ISERROR(P50),"",P50)</f>
        <v/>
      </c>
      <c r="F39" s="174"/>
      <c r="G39" s="174" t="str">
        <f>IF(ISERROR(R50),"",R50)</f>
        <v/>
      </c>
      <c r="H39" s="174"/>
      <c r="I39" s="175"/>
      <c r="J39" s="175"/>
      <c r="K39" s="123"/>
    </row>
    <row r="40" spans="1:23" ht="15" hidden="1" customHeight="1" x14ac:dyDescent="0.2">
      <c r="A40" s="79" t="s">
        <v>68</v>
      </c>
      <c r="B40" s="124"/>
      <c r="C40" s="174" t="str">
        <f>IF(ISNUMBER(N51),N51,"")</f>
        <v/>
      </c>
      <c r="D40" s="174"/>
      <c r="E40" s="174" t="str">
        <f>IF(ISERROR(P51),"",P51)</f>
        <v/>
      </c>
      <c r="F40" s="174"/>
      <c r="G40" s="174" t="str">
        <f>IF(ISERROR(R51),"",R51)</f>
        <v/>
      </c>
      <c r="H40" s="174"/>
      <c r="I40" s="175"/>
      <c r="J40" s="175"/>
      <c r="K40" s="123"/>
    </row>
    <row r="41" spans="1:23" ht="15" hidden="1" customHeight="1" x14ac:dyDescent="0.2">
      <c r="A41" s="79" t="s">
        <v>31</v>
      </c>
      <c r="B41" s="124"/>
      <c r="C41" s="174" t="str">
        <f>IF(ISNUMBER(N52),N52,"")</f>
        <v/>
      </c>
      <c r="D41" s="174"/>
      <c r="E41" s="174" t="str">
        <f>IF(ISERROR(P52),"",P52)</f>
        <v/>
      </c>
      <c r="F41" s="174"/>
      <c r="G41" s="174" t="str">
        <f>IF(ISERROR(R52),"",R52)</f>
        <v/>
      </c>
      <c r="H41" s="174"/>
      <c r="I41" s="175"/>
      <c r="J41" s="175"/>
      <c r="K41" s="123"/>
    </row>
    <row r="42" spans="1:23" ht="6" customHeight="1" x14ac:dyDescent="0.2">
      <c r="A42" s="45"/>
      <c r="K42" s="43"/>
    </row>
    <row r="43" spans="1:23" s="59" customFormat="1" ht="18" x14ac:dyDescent="0.25">
      <c r="A43" s="82" t="s">
        <v>33</v>
      </c>
      <c r="B43" s="83"/>
      <c r="C43" s="83"/>
      <c r="D43" s="83"/>
      <c r="E43" s="83"/>
      <c r="F43" s="83"/>
      <c r="G43" s="83"/>
      <c r="H43" s="83"/>
      <c r="I43" s="83"/>
      <c r="J43" s="83"/>
      <c r="K43" s="84" t="s">
        <v>34</v>
      </c>
    </row>
    <row r="44" spans="1:23" s="60" customFormat="1" ht="6" customHeight="1" x14ac:dyDescent="0.25">
      <c r="A44" s="50"/>
      <c r="K44" s="85"/>
    </row>
    <row r="45" spans="1:23" ht="15" customHeight="1" x14ac:dyDescent="0.2">
      <c r="A45" s="86" t="s">
        <v>83</v>
      </c>
      <c r="B45" s="117"/>
      <c r="C45" s="87"/>
      <c r="D45" s="87"/>
      <c r="E45" s="87"/>
      <c r="F45" s="87"/>
      <c r="G45" s="87"/>
      <c r="H45" s="87"/>
      <c r="I45" s="87"/>
      <c r="J45" s="87"/>
      <c r="K45" s="88"/>
    </row>
    <row r="46" spans="1:23" ht="6" customHeight="1" x14ac:dyDescent="0.2">
      <c r="A46" s="89"/>
      <c r="B46" s="118"/>
      <c r="K46" s="43"/>
    </row>
    <row r="47" spans="1:23" ht="15" customHeight="1" x14ac:dyDescent="0.25">
      <c r="A47" s="81"/>
      <c r="B47" s="116"/>
      <c r="C47" s="190" t="s">
        <v>21</v>
      </c>
      <c r="D47" s="190"/>
      <c r="E47" s="190"/>
      <c r="F47" s="191"/>
      <c r="G47" s="190"/>
      <c r="H47" s="190"/>
      <c r="I47" s="190"/>
      <c r="J47" s="53"/>
      <c r="K47" s="56"/>
    </row>
    <row r="48" spans="1:23" ht="15" customHeight="1" x14ac:dyDescent="0.25">
      <c r="A48" s="54"/>
      <c r="C48" s="190" t="s">
        <v>24</v>
      </c>
      <c r="D48" s="190"/>
      <c r="E48" s="192"/>
      <c r="F48" s="92"/>
      <c r="G48" s="193" t="s">
        <v>25</v>
      </c>
      <c r="H48" s="190"/>
      <c r="I48" s="190"/>
      <c r="J48" s="53"/>
      <c r="K48" s="56"/>
      <c r="M48" s="77" t="s">
        <v>22</v>
      </c>
      <c r="N48" s="183" t="s">
        <v>75</v>
      </c>
      <c r="O48" s="183"/>
      <c r="P48" s="183" t="s">
        <v>78</v>
      </c>
      <c r="Q48" s="183"/>
      <c r="R48" s="182" t="s">
        <v>76</v>
      </c>
      <c r="S48" s="182"/>
      <c r="T48" s="182" t="s">
        <v>77</v>
      </c>
      <c r="U48" s="182"/>
      <c r="V48" s="78" t="s">
        <v>81</v>
      </c>
      <c r="W48" s="76"/>
    </row>
    <row r="49" spans="1:22" ht="15" customHeight="1" x14ac:dyDescent="0.25">
      <c r="A49" s="121" t="s">
        <v>22</v>
      </c>
      <c r="B49" s="93" t="s">
        <v>84</v>
      </c>
      <c r="C49" s="93" t="s">
        <v>35</v>
      </c>
      <c r="D49" s="93"/>
      <c r="E49" s="94" t="s">
        <v>70</v>
      </c>
      <c r="F49" s="95"/>
      <c r="G49" s="96" t="s">
        <v>35</v>
      </c>
      <c r="H49" s="97"/>
      <c r="I49" s="91" t="s">
        <v>70</v>
      </c>
      <c r="J49" s="53"/>
      <c r="K49" s="56"/>
      <c r="M49" s="79" t="s">
        <v>28</v>
      </c>
      <c r="N49" s="180" t="e">
        <f>T26/($I$30*(IF(ISNUMBER($G$22),$G$22,1)))</f>
        <v>#VALUE!</v>
      </c>
      <c r="O49" s="180"/>
      <c r="P49" s="181" t="e">
        <f>IF(N49&gt;20%,"nein","ja")</f>
        <v>#VALUE!</v>
      </c>
      <c r="Q49" s="181"/>
      <c r="R49" s="180" t="e">
        <f>(G26*(IF(ISNUMBER($G$22),$G$22,1)))/T26</f>
        <v>#VALUE!</v>
      </c>
      <c r="S49" s="180"/>
      <c r="T49" s="181">
        <f>I38</f>
        <v>0</v>
      </c>
      <c r="U49" s="181"/>
      <c r="V49" s="126">
        <f>IF(T49="Nein",1,IF(T49="ja",1.5,IF(T49=0,1)))</f>
        <v>1</v>
      </c>
    </row>
    <row r="50" spans="1:22" ht="15" customHeight="1" x14ac:dyDescent="0.25">
      <c r="A50" s="98" t="s">
        <v>28</v>
      </c>
      <c r="B50" s="90" t="str">
        <f>IF(OR(T49="nein",T49="ja"),T49,"")</f>
        <v/>
      </c>
      <c r="C50" s="111" t="str">
        <f>IF(ISNUMBER(IF(P26&gt;0,P26,"")),IF(P26&gt;0,P26,""),"")</f>
        <v/>
      </c>
      <c r="D50" s="90" t="s">
        <v>38</v>
      </c>
      <c r="E50" s="99" t="str">
        <f>IF(C50="","",IF(Pflege="ja",INDEX(Fimi,MATCH(Alter,Fimil,0),MATCH(Quali,Fimio,0)+1),IF(Pflege="nein",INDEX(Fioh,MATCH(Alter,Fimil,0),MATCH(Quali,Fimio,0)+1),"")))</f>
        <v/>
      </c>
      <c r="F50" s="90" t="s">
        <v>39</v>
      </c>
      <c r="G50" s="111" t="str">
        <f>IF(ISNUMBER(IF(R26&gt;0,R26,"")),IF(R26&gt;0,R26,""),"")</f>
        <v/>
      </c>
      <c r="H50" s="90" t="s">
        <v>38</v>
      </c>
      <c r="I50" s="99" t="str">
        <f ca="1">IF(G50="","",IF(Pflege="ja",INDEX(OFFSET(Fimi,31,0),MATCH(Alter,Fimil,0),MATCH(Quali,Fimio,0)+1),IF(Pflege="nein",INDEX(OFFSET(Fioh,31,0),MATCH(Alter,Fimil,0),MATCH(Quali,Fimio,0)+1),"")))</f>
        <v/>
      </c>
      <c r="J50" s="90" t="s">
        <v>20</v>
      </c>
      <c r="K50" s="100" t="str">
        <f ca="1">IF(((IF(ISNUMBER(C50*E50),C50*E50,0)+IF(ISNUMBER(G50*I50),G50*I50,0))*V49),((IF(ISNUMBER(C50*E50),C50*E50,0)+IF(ISNUMBER(G50*I50),G50*I50,0))*V49),"")</f>
        <v/>
      </c>
      <c r="M50" s="79" t="s">
        <v>29</v>
      </c>
      <c r="N50" s="180" t="e">
        <f>T27/($I$30*(IF(ISNUMBER($G$22),$G$22,1)))</f>
        <v>#VALUE!</v>
      </c>
      <c r="O50" s="180"/>
      <c r="P50" s="181" t="e">
        <f>IF(N50&gt;20%,"nein","ja")</f>
        <v>#VALUE!</v>
      </c>
      <c r="Q50" s="181"/>
      <c r="R50" s="180" t="e">
        <f>(G27*(IF(ISNUMBER($G$22),$G$22,1)))/T27</f>
        <v>#VALUE!</v>
      </c>
      <c r="S50" s="180"/>
      <c r="T50" s="181">
        <f>I39</f>
        <v>0</v>
      </c>
      <c r="U50" s="181"/>
      <c r="V50" s="126">
        <f>IF(T50="Nein",1,IF(T50="ja",1.5,IF(T50=0,1)))</f>
        <v>1</v>
      </c>
    </row>
    <row r="51" spans="1:22" ht="15" customHeight="1" x14ac:dyDescent="0.25">
      <c r="A51" s="98" t="s">
        <v>29</v>
      </c>
      <c r="B51" s="90" t="str">
        <f>IF(OR(T50="nein",T50="ja"),T50,"")</f>
        <v/>
      </c>
      <c r="C51" s="111" t="str">
        <f>IF(ISNUMBER(IF(P27&gt;0,P27,"")),IF(P27&gt;0,P27,""),"")</f>
        <v/>
      </c>
      <c r="D51" s="90" t="s">
        <v>38</v>
      </c>
      <c r="E51" s="99" t="str">
        <f>IF(C51="","",IF(Pflege="ja",INDEX(Tami,MATCH(Alter,Fimil,0),MATCH(Quali,Fimio,0)+1),IF(Pflege="nein",INDEX(Taoh,MATCH(Alter,Fimil,0),MATCH(Quali,Fimio,0)+1),"")))</f>
        <v/>
      </c>
      <c r="F51" s="90" t="s">
        <v>39</v>
      </c>
      <c r="G51" s="111" t="str">
        <f>IF(ISNUMBER(IF(R27&gt;0,R27,"")),IF(R27&gt;0,R27,""),"")</f>
        <v/>
      </c>
      <c r="H51" s="90" t="s">
        <v>38</v>
      </c>
      <c r="I51" s="99" t="str">
        <f ca="1">IF(G51="","",IF(Pflege="ja",INDEX(OFFSET(Tami,31,0),MATCH(Alter,Fimil,0),MATCH(Quali,Fimio,0)+1),IF(Pflege="nein",INDEX(OFFSET(Taoh,31,0),MATCH(Alter,Fimil,0),MATCH(Quali,Fimio,0)+1),"")))</f>
        <v/>
      </c>
      <c r="J51" s="90" t="s">
        <v>20</v>
      </c>
      <c r="K51" s="100" t="str">
        <f ca="1">IF(((IF(ISNUMBER(C51*E51),C51*E51,0)+IF(ISNUMBER(G51*I51),G51*I51,0))*V50),((IF(ISNUMBER(C51*E51),C51*E51,0)+IF(ISNUMBER(G51*I51),G51*I51,0))*V50),"")</f>
        <v/>
      </c>
      <c r="M51" s="79" t="s">
        <v>30</v>
      </c>
      <c r="N51" s="180" t="e">
        <f>T28/($I$30*(IF(ISNUMBER($G$22),$G$22,1)))</f>
        <v>#VALUE!</v>
      </c>
      <c r="O51" s="180"/>
      <c r="P51" s="181" t="e">
        <f>IF(N51&gt;20%,"nein","ja")</f>
        <v>#VALUE!</v>
      </c>
      <c r="Q51" s="181"/>
      <c r="R51" s="180" t="e">
        <f>(G28*(IF(ISNUMBER($G$22),$G$22,1)))/T28</f>
        <v>#VALUE!</v>
      </c>
      <c r="S51" s="180"/>
      <c r="T51" s="181">
        <f>I40</f>
        <v>0</v>
      </c>
      <c r="U51" s="181"/>
      <c r="V51" s="126">
        <f>IF(T51="Nein",1,IF(T51="ja",1.5,IF(T51=0,1)))</f>
        <v>1</v>
      </c>
    </row>
    <row r="52" spans="1:22" ht="15" customHeight="1" x14ac:dyDescent="0.25">
      <c r="A52" s="98" t="s">
        <v>68</v>
      </c>
      <c r="B52" s="90" t="str">
        <f>IF(OR(T51="nein",T51="ja"),T51,"")</f>
        <v/>
      </c>
      <c r="C52" s="111" t="str">
        <f>IF(ISNUMBER(IF(P28&gt;0,P28,"")),IF(P28&gt;0,P28,""),"")</f>
        <v/>
      </c>
      <c r="D52" s="90" t="s">
        <v>38</v>
      </c>
      <c r="E52" s="99" t="str">
        <f>IF(C52="","",IF(Pflege="ja",INDEX(Tami,MATCH(Alter,Fimil,0),MATCH(Quali,Fimio,0)+1),IF(Pflege="nein",INDEX(Taoh,MATCH(Alter,Fimil,0),MATCH(Quali,Fimio,0)+1),"")))</f>
        <v/>
      </c>
      <c r="F52" s="90" t="s">
        <v>39</v>
      </c>
      <c r="G52" s="111" t="str">
        <f>IF(ISNUMBER(IF(R28&gt;0,R28,"")),IF(R28&gt;0,R28,""),"")</f>
        <v/>
      </c>
      <c r="H52" s="90" t="s">
        <v>38</v>
      </c>
      <c r="I52" s="99" t="str">
        <f ca="1">IF(G52="","",IF(Pflege="ja",INDEX(OFFSET(Tami,31,0),MATCH(Alter,Fimil,0),MATCH(Quali,Fimio,0)+1),IF(Pflege="nein",INDEX(OFFSET(Taoh,31,0),MATCH(Alter,Fimil,0),MATCH(Quali,Fimio,0)+1),"")))</f>
        <v/>
      </c>
      <c r="J52" s="90" t="s">
        <v>20</v>
      </c>
      <c r="K52" s="100" t="str">
        <f ca="1">IF(((IF(ISNUMBER(C52*E52),C52*E52,0)+IF(ISNUMBER(G52*I52),G52*I52,0))*V51),((IF(ISNUMBER(C52*E52),C52*E52,0)+IF(ISNUMBER(G52*I52),G52*I52,0))*V51),"")</f>
        <v/>
      </c>
      <c r="M52" s="79" t="s">
        <v>31</v>
      </c>
      <c r="N52" s="180" t="e">
        <f>T29/($I$30*(IF(ISNUMBER($G$22),$G$22,1)))</f>
        <v>#VALUE!</v>
      </c>
      <c r="O52" s="180"/>
      <c r="P52" s="181" t="e">
        <f>IF(N52&gt;20%,"nein","ja")</f>
        <v>#VALUE!</v>
      </c>
      <c r="Q52" s="181"/>
      <c r="R52" s="180" t="e">
        <f>(G29*(IF(ISNUMBER($G$22),$G$22,1)))/T29</f>
        <v>#VALUE!</v>
      </c>
      <c r="S52" s="180"/>
      <c r="T52" s="181">
        <f>I41</f>
        <v>0</v>
      </c>
      <c r="U52" s="181"/>
      <c r="V52" s="126">
        <f>IF(T52="Nein",1,IF(T52="ja",1.5,IF(T52=0,1)))</f>
        <v>1</v>
      </c>
    </row>
    <row r="53" spans="1:22" ht="15" customHeight="1" x14ac:dyDescent="0.25">
      <c r="A53" s="98" t="s">
        <v>31</v>
      </c>
      <c r="B53" s="90" t="str">
        <f>IF(OR(T52="nein",T52="ja"),T52,"")</f>
        <v/>
      </c>
      <c r="C53" s="111" t="str">
        <f>IF(ISNUMBER(IF(P29&gt;0,P29,"")),IF(P29&gt;0,P29,""),"")</f>
        <v/>
      </c>
      <c r="D53" s="90" t="s">
        <v>38</v>
      </c>
      <c r="E53" s="99" t="str">
        <f>IF(C53="","",IF(Pflege="ja",INDEX(Tami,MATCH(Alter,Fimil,0),MATCH(Quali,Fimio,0)+1),IF(Pflege="nein",INDEX(Taoh,MATCH(Alter,Fimil,0),MATCH(Quali,Fimio,0)+1),"")))</f>
        <v/>
      </c>
      <c r="F53" s="90" t="s">
        <v>39</v>
      </c>
      <c r="G53" s="111" t="str">
        <f>IF(ISNUMBER(IF(R29&gt;0,R29,"")),IF(R29&gt;0,R29,""),"")</f>
        <v/>
      </c>
      <c r="H53" s="90" t="s">
        <v>38</v>
      </c>
      <c r="I53" s="99" t="str">
        <f ca="1">IF(G53="","",IF(Pflege="ja",INDEX(OFFSET(Tami,31,0),MATCH(Alter,Fimil,0),MATCH(Quali,Fimio,0)+1),IF(Pflege="nein",INDEX(OFFSET(Taoh,31,0),MATCH(Alter,Fimil,0),MATCH(Quali,Fimio,0)+1),"")))</f>
        <v/>
      </c>
      <c r="J53" s="90" t="s">
        <v>20</v>
      </c>
      <c r="K53" s="100" t="str">
        <f ca="1">IF(((IF(ISNUMBER(C53*E53),C53*E53,0)+IF(ISNUMBER(G53*I53),G53*I53,0))*V52),((IF(ISNUMBER(C53*E53),C53*E53,0)+IF(ISNUMBER(G53*I53),G53*I53,0))*V52),"")</f>
        <v/>
      </c>
      <c r="M53" s="77" t="s">
        <v>26</v>
      </c>
      <c r="N53" s="174" t="e">
        <f>SUM(N49:O52)</f>
        <v>#VALUE!</v>
      </c>
      <c r="O53" s="174"/>
      <c r="P53" s="178"/>
      <c r="Q53" s="178"/>
      <c r="R53" s="178"/>
      <c r="S53" s="178"/>
      <c r="T53" s="178"/>
      <c r="U53" s="178"/>
      <c r="V53" s="125"/>
    </row>
    <row r="54" spans="1:22" ht="6" customHeight="1" x14ac:dyDescent="0.2">
      <c r="A54" s="65"/>
      <c r="B54" s="68"/>
      <c r="K54" s="43"/>
    </row>
    <row r="55" spans="1:22" ht="15" customHeight="1" x14ac:dyDescent="0.2">
      <c r="A55" s="86" t="s">
        <v>40</v>
      </c>
      <c r="B55" s="117"/>
      <c r="C55" s="87"/>
      <c r="D55" s="87"/>
      <c r="E55" s="87"/>
      <c r="F55" s="87"/>
      <c r="G55" s="87"/>
      <c r="H55" s="87"/>
      <c r="I55" s="87"/>
      <c r="J55" s="87"/>
      <c r="K55" s="88"/>
    </row>
    <row r="56" spans="1:22" ht="6" customHeight="1" x14ac:dyDescent="0.2">
      <c r="A56" s="45"/>
      <c r="K56" s="43"/>
    </row>
    <row r="57" spans="1:22" ht="15" customHeight="1" x14ac:dyDescent="0.25">
      <c r="A57" s="44"/>
      <c r="B57" s="53"/>
      <c r="C57" s="53"/>
      <c r="D57" s="196" t="s">
        <v>22</v>
      </c>
      <c r="E57" s="197"/>
      <c r="F57" s="200" t="s">
        <v>74</v>
      </c>
      <c r="G57" s="201"/>
      <c r="H57" s="98"/>
      <c r="I57" s="101" t="s">
        <v>72</v>
      </c>
      <c r="J57" s="53"/>
      <c r="K57" s="56"/>
    </row>
    <row r="58" spans="1:22" ht="15" customHeight="1" x14ac:dyDescent="0.25">
      <c r="A58" s="44"/>
      <c r="B58" s="53"/>
      <c r="C58" s="53"/>
      <c r="D58" s="198" t="s">
        <v>42</v>
      </c>
      <c r="E58" s="199"/>
      <c r="F58" s="194"/>
      <c r="G58" s="195"/>
      <c r="H58" s="90" t="s">
        <v>38</v>
      </c>
      <c r="I58" s="102" t="str">
        <f>IF(F58=0,"",INDEX(NaVer,1,MATCH(Quali,Fimio,0)))</f>
        <v/>
      </c>
      <c r="J58" s="90" t="s">
        <v>20</v>
      </c>
      <c r="K58" s="103" t="str">
        <f>IF(ISNUMBER((($J$10/10000)*(F58/10))*I58),(($J$10/10000)*(F58/10))*I58,"")</f>
        <v/>
      </c>
    </row>
    <row r="59" spans="1:22" ht="15" customHeight="1" x14ac:dyDescent="0.25">
      <c r="A59" s="44"/>
      <c r="B59" s="53"/>
      <c r="C59" s="53"/>
      <c r="D59" s="198" t="s">
        <v>31</v>
      </c>
      <c r="E59" s="199"/>
      <c r="F59" s="194"/>
      <c r="G59" s="195"/>
      <c r="H59" s="90" t="s">
        <v>38</v>
      </c>
      <c r="I59" s="102" t="str">
        <f>IF(F59=0,"",INDEX(NaVer,2,MATCH(Quali,Fimio,0)))</f>
        <v/>
      </c>
      <c r="J59" s="90" t="s">
        <v>20</v>
      </c>
      <c r="K59" s="103" t="str">
        <f>IF(ISNUMBER((($J$10/10000)*(F59/10))*I59),(($J$10/10000)*(F59/10))*I59,"")</f>
        <v/>
      </c>
    </row>
    <row r="60" spans="1:22" ht="5.25" customHeight="1" x14ac:dyDescent="0.2">
      <c r="A60" s="44"/>
      <c r="B60" s="53"/>
      <c r="C60" s="53"/>
      <c r="D60" s="53"/>
      <c r="E60" s="53"/>
      <c r="F60" s="53"/>
      <c r="G60" s="53"/>
      <c r="H60" s="53"/>
      <c r="I60" s="53"/>
      <c r="J60" s="53"/>
      <c r="K60" s="56"/>
    </row>
    <row r="61" spans="1:22" s="49" customFormat="1" ht="19.5" customHeight="1" x14ac:dyDescent="0.25">
      <c r="A61" s="104" t="s">
        <v>88</v>
      </c>
      <c r="B61" s="119"/>
      <c r="C61" s="216" t="s">
        <v>85</v>
      </c>
      <c r="D61" s="217"/>
      <c r="E61" s="217"/>
      <c r="F61" s="217"/>
      <c r="G61" s="217"/>
      <c r="H61" s="217"/>
      <c r="I61" s="187">
        <f ca="1">SUM(K50:K53,K58:K59)</f>
        <v>0</v>
      </c>
      <c r="J61" s="188"/>
      <c r="K61" s="189"/>
    </row>
  </sheetData>
  <sheetProtection algorithmName="SHA-512" hashValue="PPQG//8J5cbbn+K0oA3/o2jWoG7Thx7ij6aH858eRqsCw/MxEpOjkO+pLk923FNH0tMpvRScbNBoY1wyR9Zumg==" saltValue="1DVqUYm1aG3kDXM2UjLfXA==" spinCount="100000" sheet="1" objects="1" scenarios="1" selectLockedCells="1"/>
  <dataConsolidate/>
  <mergeCells count="108">
    <mergeCell ref="C61:H61"/>
    <mergeCell ref="B10:D10"/>
    <mergeCell ref="J25:K25"/>
    <mergeCell ref="J10:K10"/>
    <mergeCell ref="H10:I10"/>
    <mergeCell ref="C24:H24"/>
    <mergeCell ref="C25:D25"/>
    <mergeCell ref="E25:F25"/>
    <mergeCell ref="G25:H25"/>
    <mergeCell ref="G26:H26"/>
    <mergeCell ref="D58:E58"/>
    <mergeCell ref="E38:F38"/>
    <mergeCell ref="E39:F39"/>
    <mergeCell ref="E40:F40"/>
    <mergeCell ref="E41:F41"/>
    <mergeCell ref="C37:D37"/>
    <mergeCell ref="E37:F37"/>
    <mergeCell ref="G37:H37"/>
    <mergeCell ref="I37:J37"/>
    <mergeCell ref="C38:D38"/>
    <mergeCell ref="C39:D39"/>
    <mergeCell ref="C41:D41"/>
    <mergeCell ref="G38:H38"/>
    <mergeCell ref="G39:H39"/>
    <mergeCell ref="H8:I8"/>
    <mergeCell ref="J8:K8"/>
    <mergeCell ref="F8:G8"/>
    <mergeCell ref="J26:K26"/>
    <mergeCell ref="J27:K27"/>
    <mergeCell ref="C26:D26"/>
    <mergeCell ref="C27:D27"/>
    <mergeCell ref="E26:F26"/>
    <mergeCell ref="E27:F27"/>
    <mergeCell ref="B9:K9"/>
    <mergeCell ref="F10:G10"/>
    <mergeCell ref="N24:S24"/>
    <mergeCell ref="N25:O25"/>
    <mergeCell ref="P25:Q25"/>
    <mergeCell ref="R25:S25"/>
    <mergeCell ref="N26:O26"/>
    <mergeCell ref="P26:Q26"/>
    <mergeCell ref="R26:S26"/>
    <mergeCell ref="I61:K61"/>
    <mergeCell ref="C47:I47"/>
    <mergeCell ref="C48:E48"/>
    <mergeCell ref="G48:I48"/>
    <mergeCell ref="C28:D28"/>
    <mergeCell ref="E28:F28"/>
    <mergeCell ref="F58:G58"/>
    <mergeCell ref="F59:G59"/>
    <mergeCell ref="D57:E57"/>
    <mergeCell ref="C40:D40"/>
    <mergeCell ref="D59:E59"/>
    <mergeCell ref="F57:G57"/>
    <mergeCell ref="C29:D29"/>
    <mergeCell ref="C30:D30"/>
    <mergeCell ref="E29:F29"/>
    <mergeCell ref="E30:F30"/>
    <mergeCell ref="B32:K33"/>
    <mergeCell ref="N29:O29"/>
    <mergeCell ref="P29:Q29"/>
    <mergeCell ref="R29:S29"/>
    <mergeCell ref="N30:O30"/>
    <mergeCell ref="P30:Q30"/>
    <mergeCell ref="R30:S30"/>
    <mergeCell ref="N27:O27"/>
    <mergeCell ref="P27:Q27"/>
    <mergeCell ref="R27:S27"/>
    <mergeCell ref="N28:O28"/>
    <mergeCell ref="P28:Q28"/>
    <mergeCell ref="R28:S28"/>
    <mergeCell ref="R48:S48"/>
    <mergeCell ref="T48:U48"/>
    <mergeCell ref="N49:O49"/>
    <mergeCell ref="N50:O50"/>
    <mergeCell ref="N51:O51"/>
    <mergeCell ref="R49:S49"/>
    <mergeCell ref="R50:S50"/>
    <mergeCell ref="R51:S51"/>
    <mergeCell ref="P48:Q48"/>
    <mergeCell ref="N48:O48"/>
    <mergeCell ref="R52:S52"/>
    <mergeCell ref="T49:U49"/>
    <mergeCell ref="T50:U50"/>
    <mergeCell ref="T51:U51"/>
    <mergeCell ref="T52:U52"/>
    <mergeCell ref="N53:O53"/>
    <mergeCell ref="R53:S53"/>
    <mergeCell ref="T53:U53"/>
    <mergeCell ref="P49:Q49"/>
    <mergeCell ref="P50:Q50"/>
    <mergeCell ref="P51:Q51"/>
    <mergeCell ref="P52:Q52"/>
    <mergeCell ref="P53:Q53"/>
    <mergeCell ref="N52:O52"/>
    <mergeCell ref="G40:H40"/>
    <mergeCell ref="G41:H41"/>
    <mergeCell ref="I38:J38"/>
    <mergeCell ref="I39:J39"/>
    <mergeCell ref="I40:J40"/>
    <mergeCell ref="I41:J41"/>
    <mergeCell ref="J30:K30"/>
    <mergeCell ref="G30:H30"/>
    <mergeCell ref="G27:H27"/>
    <mergeCell ref="G29:H29"/>
    <mergeCell ref="G28:H28"/>
    <mergeCell ref="J28:K28"/>
    <mergeCell ref="J29:K29"/>
  </mergeCells>
  <phoneticPr fontId="0" type="noConversion"/>
  <conditionalFormatting sqref="B30">
    <cfRule type="cellIs" dxfId="4" priority="5" stopIfTrue="1" operator="notEqual">
      <formula>10</formula>
    </cfRule>
  </conditionalFormatting>
  <conditionalFormatting sqref="B50">
    <cfRule type="containsText" dxfId="3" priority="4" stopIfTrue="1" operator="containsText" text="ja">
      <formula>NOT(ISERROR(SEARCH("ja",B50)))</formula>
    </cfRule>
  </conditionalFormatting>
  <conditionalFormatting sqref="B51">
    <cfRule type="containsText" dxfId="2" priority="3" stopIfTrue="1" operator="containsText" text="ja">
      <formula>NOT(ISERROR(SEARCH("ja",B51)))</formula>
    </cfRule>
  </conditionalFormatting>
  <conditionalFormatting sqref="B52">
    <cfRule type="containsText" dxfId="1" priority="2" stopIfTrue="1" operator="containsText" text="ja">
      <formula>NOT(ISERROR(SEARCH("ja",B52)))</formula>
    </cfRule>
  </conditionalFormatting>
  <conditionalFormatting sqref="B53">
    <cfRule type="containsText" dxfId="0" priority="1" stopIfTrue="1" operator="containsText" text="ja">
      <formula>NOT(ISERROR(SEARCH("ja",B53)))</formula>
    </cfRule>
  </conditionalFormatting>
  <dataValidations count="5">
    <dataValidation type="list" allowBlank="1" showInputMessage="1" showErrorMessage="1" sqref="E14" xr:uid="{00000000-0002-0000-0000-000000000000}">
      <formula1>Standortsgüte</formula1>
    </dataValidation>
    <dataValidation type="list" allowBlank="1" showInputMessage="1" showErrorMessage="1" sqref="E15" xr:uid="{00000000-0002-0000-0000-000001000000}">
      <formula1>Wuchsalter</formula1>
    </dataValidation>
    <dataValidation type="list" allowBlank="1" showInputMessage="1" showErrorMessage="1" sqref="I38:J41" xr:uid="{00000000-0002-0000-0000-000002000000}">
      <formula1>Entmischung</formula1>
    </dataValidation>
    <dataValidation type="list" allowBlank="1" showDropDown="1" showInputMessage="1" showErrorMessage="1" sqref="T49:U52" xr:uid="{00000000-0002-0000-0000-000003000000}">
      <formula1>Entmischung</formula1>
    </dataValidation>
    <dataValidation type="list" allowBlank="1" showInputMessage="1" showErrorMessage="1" sqref="E16" xr:uid="{00000000-0002-0000-0000-000004000000}">
      <formula1>Kulturpflege</formula1>
    </dataValidation>
  </dataValidations>
  <pageMargins left="0.78740157480314965" right="0.39370078740157483" top="0.78740157480314965" bottom="0.78740157480314965" header="0.51181102362204722" footer="0.51181102362204722"/>
  <pageSetup paperSize="9" scale="88" orientation="portrait" r:id="rId1"/>
  <headerFooter alignWithMargins="0"/>
  <colBreaks count="1" manualBreakCount="1">
    <brk id="11" max="1048575" man="1"/>
  </colBreaks>
  <drawing r:id="rId2"/>
  <legacyDrawing r:id="rId3"/>
  <controls>
    <mc:AlternateContent xmlns:mc="http://schemas.openxmlformats.org/markup-compatibility/2006">
      <mc:Choice Requires="x14">
        <control shapeId="1715" r:id="rId4" name="CheckBox1">
          <controlPr defaultSize="0" autoLine="0" r:id="rId5">
            <anchor moveWithCells="1">
              <from>
                <xdr:col>4</xdr:col>
                <xdr:colOff>628650</xdr:colOff>
                <xdr:row>17</xdr:row>
                <xdr:rowOff>0</xdr:rowOff>
              </from>
              <to>
                <xdr:col>6</xdr:col>
                <xdr:colOff>781050</xdr:colOff>
                <xdr:row>18</xdr:row>
                <xdr:rowOff>28575</xdr:rowOff>
              </to>
            </anchor>
          </controlPr>
        </control>
      </mc:Choice>
      <mc:Fallback>
        <control shapeId="1715" r:id="rId4" name="CheckBox1"/>
      </mc:Fallback>
    </mc:AlternateContent>
    <mc:AlternateContent xmlns:mc="http://schemas.openxmlformats.org/markup-compatibility/2006">
      <mc:Choice Requires="x14">
        <control shapeId="1718" r:id="rId6" name="CheckBox2">
          <controlPr defaultSize="0" autoLine="0" r:id="rId7">
            <anchor moveWithCells="1">
              <from>
                <xdr:col>8</xdr:col>
                <xdr:colOff>342900</xdr:colOff>
                <xdr:row>17</xdr:row>
                <xdr:rowOff>0</xdr:rowOff>
              </from>
              <to>
                <xdr:col>10</xdr:col>
                <xdr:colOff>495300</xdr:colOff>
                <xdr:row>18</xdr:row>
                <xdr:rowOff>28575</xdr:rowOff>
              </to>
            </anchor>
          </controlPr>
        </control>
      </mc:Choice>
      <mc:Fallback>
        <control shapeId="1718" r:id="rId6" name="CheckBox2"/>
      </mc:Fallback>
    </mc:AlternateContent>
    <mc:AlternateContent xmlns:mc="http://schemas.openxmlformats.org/markup-compatibility/2006">
      <mc:Choice Requires="x14">
        <control shapeId="1720" r:id="rId8" name="CheckBox3">
          <controlPr defaultSize="0" autoLine="0" r:id="rId9">
            <anchor moveWithCells="1">
              <from>
                <xdr:col>6</xdr:col>
                <xdr:colOff>219075</xdr:colOff>
                <xdr:row>33</xdr:row>
                <xdr:rowOff>47625</xdr:rowOff>
              </from>
              <to>
                <xdr:col>7</xdr:col>
                <xdr:colOff>28575</xdr:colOff>
                <xdr:row>41</xdr:row>
                <xdr:rowOff>38100</xdr:rowOff>
              </to>
            </anchor>
          </controlPr>
        </control>
      </mc:Choice>
      <mc:Fallback>
        <control shapeId="1720" r:id="rId8" name="CheckBox3"/>
      </mc:Fallback>
    </mc:AlternateContent>
    <mc:AlternateContent xmlns:mc="http://schemas.openxmlformats.org/markup-compatibility/2006">
      <mc:Choice Requires="x14">
        <control shapeId="1721" r:id="rId10" name="CheckBox4">
          <controlPr defaultSize="0" autoLine="0" r:id="rId11">
            <anchor moveWithCells="1">
              <from>
                <xdr:col>8</xdr:col>
                <xdr:colOff>219075</xdr:colOff>
                <xdr:row>33</xdr:row>
                <xdr:rowOff>57150</xdr:rowOff>
              </from>
              <to>
                <xdr:col>9</xdr:col>
                <xdr:colOff>85725</xdr:colOff>
                <xdr:row>41</xdr:row>
                <xdr:rowOff>47625</xdr:rowOff>
              </to>
            </anchor>
          </controlPr>
        </control>
      </mc:Choice>
      <mc:Fallback>
        <control shapeId="1721" r:id="rId10" name="CheckBox4"/>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L57"/>
  <sheetViews>
    <sheetView showGridLines="0" showRowColHeaders="0" zoomScaleNormal="100" workbookViewId="0">
      <selection activeCell="I15" sqref="I15"/>
    </sheetView>
  </sheetViews>
  <sheetFormatPr baseColWidth="10" defaultRowHeight="12.75" x14ac:dyDescent="0.2"/>
  <cols>
    <col min="1" max="1" width="17" customWidth="1"/>
    <col min="2" max="2" width="6.140625" customWidth="1"/>
    <col min="3" max="3" width="11.85546875" customWidth="1"/>
    <col min="4" max="4" width="2.85546875" customWidth="1"/>
    <col min="5" max="5" width="11.85546875" customWidth="1"/>
    <col min="6" max="6" width="2.85546875" customWidth="1"/>
    <col min="7" max="7" width="11.85546875" customWidth="1"/>
    <col min="8" max="8" width="2.85546875" customWidth="1"/>
    <col min="9" max="9" width="11" customWidth="1"/>
    <col min="10" max="10" width="2.85546875" customWidth="1"/>
  </cols>
  <sheetData>
    <row r="1" spans="1:12" x14ac:dyDescent="0.2">
      <c r="A1" s="1"/>
      <c r="B1" s="2"/>
      <c r="C1" s="2"/>
      <c r="D1" s="2"/>
      <c r="E1" s="2"/>
      <c r="F1" s="2"/>
      <c r="G1" s="2"/>
      <c r="H1" s="2"/>
      <c r="I1" s="2"/>
      <c r="J1" s="2"/>
      <c r="K1" s="3"/>
    </row>
    <row r="2" spans="1:12" ht="23.25" x14ac:dyDescent="0.35">
      <c r="A2" s="4" t="s">
        <v>0</v>
      </c>
      <c r="B2" s="131"/>
      <c r="K2" s="5"/>
    </row>
    <row r="3" spans="1:12" ht="23.25" x14ac:dyDescent="0.35">
      <c r="A3" s="4" t="s">
        <v>1</v>
      </c>
      <c r="B3" s="131"/>
      <c r="K3" s="5"/>
    </row>
    <row r="4" spans="1:12" ht="14.25" x14ac:dyDescent="0.2">
      <c r="A4" s="6" t="s">
        <v>87</v>
      </c>
      <c r="B4" s="15"/>
      <c r="K4" s="5"/>
    </row>
    <row r="5" spans="1:12" x14ac:dyDescent="0.2">
      <c r="A5" s="7"/>
      <c r="K5" s="5"/>
    </row>
    <row r="6" spans="1:12" s="11" customFormat="1" ht="18" x14ac:dyDescent="0.25">
      <c r="A6" s="8" t="s">
        <v>2</v>
      </c>
      <c r="B6" s="18"/>
      <c r="C6" s="9"/>
      <c r="D6" s="9"/>
      <c r="E6" s="9"/>
      <c r="F6" s="9"/>
      <c r="G6" s="9"/>
      <c r="H6" s="9"/>
      <c r="I6" s="9"/>
      <c r="J6" s="9"/>
      <c r="K6" s="10"/>
    </row>
    <row r="7" spans="1:12" ht="6" customHeight="1" x14ac:dyDescent="0.25">
      <c r="A7" s="12"/>
      <c r="B7" s="21"/>
      <c r="K7" s="5"/>
    </row>
    <row r="8" spans="1:12" ht="18.75" customHeight="1" x14ac:dyDescent="0.25">
      <c r="A8" s="13" t="s">
        <v>3</v>
      </c>
      <c r="B8" s="132"/>
      <c r="C8" s="2"/>
      <c r="D8" s="2"/>
      <c r="E8" s="2"/>
      <c r="F8" s="239"/>
      <c r="G8" s="232"/>
      <c r="H8" s="240" t="s">
        <v>4</v>
      </c>
      <c r="I8" s="241"/>
      <c r="J8" s="239"/>
      <c r="K8" s="232"/>
    </row>
    <row r="9" spans="1:12" ht="18.75" customHeight="1" x14ac:dyDescent="0.25">
      <c r="A9" s="14" t="s">
        <v>5</v>
      </c>
      <c r="B9" s="246"/>
      <c r="C9" s="217"/>
      <c r="D9" s="217"/>
      <c r="E9" s="217"/>
      <c r="F9" s="217"/>
      <c r="G9" s="217"/>
      <c r="H9" s="217"/>
      <c r="I9" s="217"/>
      <c r="J9" s="217"/>
      <c r="K9" s="234"/>
      <c r="L9" s="15"/>
    </row>
    <row r="10" spans="1:12" ht="18.75" customHeight="1" x14ac:dyDescent="0.25">
      <c r="A10" s="16" t="s">
        <v>7</v>
      </c>
      <c r="B10" s="246"/>
      <c r="C10" s="247"/>
      <c r="D10" s="226"/>
      <c r="E10" s="16" t="s">
        <v>8</v>
      </c>
      <c r="F10" s="245"/>
      <c r="G10" s="226"/>
      <c r="H10" s="242" t="s">
        <v>66</v>
      </c>
      <c r="I10" s="242"/>
      <c r="J10" s="243"/>
      <c r="K10" s="244"/>
      <c r="L10" s="15"/>
    </row>
    <row r="11" spans="1:12" ht="6" customHeight="1" x14ac:dyDescent="0.2">
      <c r="A11" s="6"/>
      <c r="B11" s="15"/>
      <c r="C11" s="15"/>
      <c r="D11" s="15"/>
      <c r="E11" s="15"/>
      <c r="F11" s="15"/>
      <c r="G11" s="15"/>
      <c r="H11" s="15"/>
      <c r="I11" s="15"/>
      <c r="J11" s="15"/>
      <c r="K11" s="17"/>
      <c r="L11" s="15"/>
    </row>
    <row r="12" spans="1:12" s="20" customFormat="1" ht="18" x14ac:dyDescent="0.25">
      <c r="A12" s="8" t="s">
        <v>9</v>
      </c>
      <c r="B12" s="18"/>
      <c r="C12" s="18"/>
      <c r="D12" s="18"/>
      <c r="E12" s="18"/>
      <c r="F12" s="18"/>
      <c r="G12" s="18"/>
      <c r="H12" s="18"/>
      <c r="I12" s="18"/>
      <c r="J12" s="18"/>
      <c r="K12" s="19"/>
    </row>
    <row r="13" spans="1:12" s="21" customFormat="1" ht="5.25" customHeight="1" x14ac:dyDescent="0.25">
      <c r="A13" s="12"/>
      <c r="K13" s="22"/>
    </row>
    <row r="14" spans="1:12" ht="18.75" customHeight="1" x14ac:dyDescent="0.25">
      <c r="A14" s="14" t="s">
        <v>10</v>
      </c>
      <c r="B14" s="133"/>
      <c r="C14" s="32"/>
      <c r="D14" s="246"/>
      <c r="E14" s="226"/>
      <c r="F14" s="15"/>
      <c r="G14" s="15"/>
      <c r="H14" s="15"/>
      <c r="I14" s="15"/>
      <c r="J14" s="15"/>
      <c r="K14" s="17"/>
    </row>
    <row r="15" spans="1:12" ht="18.75" customHeight="1" x14ac:dyDescent="0.25">
      <c r="A15" s="16" t="s">
        <v>12</v>
      </c>
      <c r="B15" s="134"/>
      <c r="C15" s="33"/>
      <c r="D15" s="246"/>
      <c r="E15" s="226"/>
      <c r="F15" s="15"/>
      <c r="G15" s="15"/>
      <c r="H15" s="15"/>
      <c r="I15" s="15"/>
      <c r="J15" s="15"/>
      <c r="K15" s="17"/>
    </row>
    <row r="16" spans="1:12" ht="18.75" customHeight="1" x14ac:dyDescent="0.25">
      <c r="A16" s="14" t="s">
        <v>14</v>
      </c>
      <c r="B16" s="133"/>
      <c r="C16" s="32"/>
      <c r="D16" s="246"/>
      <c r="E16" s="226"/>
      <c r="F16" s="15"/>
      <c r="G16" s="15"/>
      <c r="H16" s="15"/>
      <c r="I16" s="15"/>
      <c r="J16" s="15"/>
      <c r="K16" s="17"/>
    </row>
    <row r="17" spans="1:11" ht="6" customHeight="1" x14ac:dyDescent="0.2">
      <c r="A17" s="23"/>
      <c r="B17" s="26"/>
      <c r="K17" s="5"/>
    </row>
    <row r="18" spans="1:11" s="20" customFormat="1" ht="18" x14ac:dyDescent="0.25">
      <c r="A18" s="8" t="s">
        <v>16</v>
      </c>
      <c r="B18" s="18"/>
      <c r="C18" s="18"/>
      <c r="D18" s="18"/>
      <c r="E18" s="18"/>
      <c r="F18" s="34"/>
      <c r="G18" s="24" t="s">
        <v>17</v>
      </c>
      <c r="H18" s="9"/>
      <c r="I18" s="9"/>
      <c r="J18" s="35"/>
      <c r="K18" s="25" t="s">
        <v>18</v>
      </c>
    </row>
    <row r="19" spans="1:11" s="21" customFormat="1" ht="6" customHeight="1" x14ac:dyDescent="0.25">
      <c r="A19" s="12"/>
      <c r="G19" s="26"/>
      <c r="H19" s="26"/>
      <c r="I19" s="26"/>
      <c r="J19" s="26"/>
      <c r="K19" s="27"/>
    </row>
    <row r="20" spans="1:11" s="21" customFormat="1" ht="18.75" customHeight="1" x14ac:dyDescent="0.25">
      <c r="A20" s="14" t="s">
        <v>67</v>
      </c>
      <c r="B20" s="133"/>
      <c r="C20" s="36"/>
      <c r="D20" s="246"/>
      <c r="E20" s="226"/>
      <c r="G20" s="26"/>
      <c r="H20" s="26"/>
      <c r="I20" s="26"/>
      <c r="J20" s="26"/>
      <c r="K20" s="27"/>
    </row>
    <row r="21" spans="1:11" s="21" customFormat="1" ht="18.75" customHeight="1" x14ac:dyDescent="0.25">
      <c r="A21" s="14" t="s">
        <v>19</v>
      </c>
      <c r="B21" s="133"/>
      <c r="C21" s="36"/>
      <c r="D21" s="246"/>
      <c r="E21" s="226"/>
      <c r="G21" s="26"/>
      <c r="H21" s="26"/>
      <c r="I21" s="26"/>
      <c r="J21" s="26"/>
      <c r="K21" s="27"/>
    </row>
    <row r="22" spans="1:11" s="26" customFormat="1" x14ac:dyDescent="0.2">
      <c r="A22" s="23"/>
      <c r="K22" s="27"/>
    </row>
    <row r="23" spans="1:11" ht="15" x14ac:dyDescent="0.25">
      <c r="A23" s="31" t="s">
        <v>43</v>
      </c>
      <c r="B23" s="135" t="s">
        <v>74</v>
      </c>
      <c r="C23" s="236" t="s">
        <v>21</v>
      </c>
      <c r="D23" s="237"/>
      <c r="E23" s="237"/>
      <c r="F23" s="237"/>
      <c r="G23" s="237"/>
      <c r="H23" s="238"/>
      <c r="I23" s="28"/>
      <c r="J23" s="15"/>
      <c r="K23" s="17"/>
    </row>
    <row r="24" spans="1:11" ht="15" customHeight="1" x14ac:dyDescent="0.25">
      <c r="A24" s="29" t="s">
        <v>22</v>
      </c>
      <c r="B24" s="29"/>
      <c r="C24" s="248" t="s">
        <v>23</v>
      </c>
      <c r="D24" s="248"/>
      <c r="E24" s="228" t="s">
        <v>24</v>
      </c>
      <c r="F24" s="228"/>
      <c r="G24" s="228" t="s">
        <v>25</v>
      </c>
      <c r="H24" s="228"/>
      <c r="I24" s="228" t="s">
        <v>26</v>
      </c>
      <c r="J24" s="229"/>
      <c r="K24" s="17"/>
    </row>
    <row r="25" spans="1:11" ht="15" customHeight="1" x14ac:dyDescent="0.2">
      <c r="A25" s="30" t="s">
        <v>28</v>
      </c>
      <c r="B25" s="120"/>
      <c r="C25" s="230"/>
      <c r="D25" s="230"/>
      <c r="E25" s="230"/>
      <c r="F25" s="230"/>
      <c r="G25" s="230"/>
      <c r="H25" s="230"/>
      <c r="I25" s="227"/>
      <c r="J25" s="235"/>
      <c r="K25" s="17"/>
    </row>
    <row r="26" spans="1:11" ht="15" customHeight="1" x14ac:dyDescent="0.2">
      <c r="A26" s="30" t="s">
        <v>29</v>
      </c>
      <c r="B26" s="120"/>
      <c r="C26" s="230"/>
      <c r="D26" s="230"/>
      <c r="E26" s="230"/>
      <c r="F26" s="230"/>
      <c r="G26" s="230"/>
      <c r="H26" s="230"/>
      <c r="I26" s="227"/>
      <c r="J26" s="235"/>
      <c r="K26" s="17"/>
    </row>
    <row r="27" spans="1:11" ht="15" customHeight="1" x14ac:dyDescent="0.2">
      <c r="A27" s="30" t="s">
        <v>68</v>
      </c>
      <c r="B27" s="120"/>
      <c r="C27" s="230"/>
      <c r="D27" s="230"/>
      <c r="E27" s="230"/>
      <c r="F27" s="230"/>
      <c r="G27" s="230"/>
      <c r="H27" s="230"/>
      <c r="I27" s="227"/>
      <c r="J27" s="235"/>
      <c r="K27" s="17"/>
    </row>
    <row r="28" spans="1:11" ht="15" customHeight="1" x14ac:dyDescent="0.2">
      <c r="A28" s="30" t="s">
        <v>31</v>
      </c>
      <c r="B28" s="120"/>
      <c r="C28" s="231"/>
      <c r="D28" s="232"/>
      <c r="E28" s="231"/>
      <c r="F28" s="232"/>
      <c r="G28" s="231"/>
      <c r="H28" s="232"/>
      <c r="I28" s="233"/>
      <c r="J28" s="234"/>
      <c r="K28" s="17"/>
    </row>
    <row r="29" spans="1:11" ht="15" customHeight="1" x14ac:dyDescent="0.2">
      <c r="A29" s="30"/>
      <c r="B29" s="120"/>
      <c r="C29" s="230"/>
      <c r="D29" s="230"/>
      <c r="E29" s="230"/>
      <c r="F29" s="230"/>
      <c r="G29" s="230"/>
      <c r="H29" s="230"/>
      <c r="I29" s="227"/>
      <c r="J29" s="235"/>
      <c r="K29" s="17"/>
    </row>
    <row r="30" spans="1:11" ht="15" customHeight="1" x14ac:dyDescent="0.25">
      <c r="A30" s="29" t="s">
        <v>26</v>
      </c>
      <c r="B30" s="136"/>
      <c r="C30" s="227"/>
      <c r="D30" s="227"/>
      <c r="E30" s="227"/>
      <c r="F30" s="227"/>
      <c r="G30" s="227"/>
      <c r="H30" s="227"/>
      <c r="I30" s="227"/>
      <c r="J30" s="235"/>
      <c r="K30" s="17"/>
    </row>
    <row r="31" spans="1:11" x14ac:dyDescent="0.2">
      <c r="A31" s="23"/>
      <c r="B31" s="26"/>
      <c r="K31" s="5"/>
    </row>
    <row r="32" spans="1:11" ht="15" x14ac:dyDescent="0.25">
      <c r="A32" s="31" t="s">
        <v>43</v>
      </c>
      <c r="B32" s="135" t="s">
        <v>74</v>
      </c>
      <c r="C32" s="236" t="s">
        <v>21</v>
      </c>
      <c r="D32" s="237"/>
      <c r="E32" s="237"/>
      <c r="F32" s="237"/>
      <c r="G32" s="237"/>
      <c r="H32" s="238"/>
      <c r="I32" s="28"/>
      <c r="J32" s="15"/>
      <c r="K32" s="5"/>
    </row>
    <row r="33" spans="1:11" ht="15" customHeight="1" x14ac:dyDescent="0.25">
      <c r="A33" s="29" t="s">
        <v>22</v>
      </c>
      <c r="B33" s="29"/>
      <c r="C33" s="248" t="s">
        <v>23</v>
      </c>
      <c r="D33" s="248"/>
      <c r="E33" s="228" t="s">
        <v>24</v>
      </c>
      <c r="F33" s="228"/>
      <c r="G33" s="228" t="s">
        <v>25</v>
      </c>
      <c r="H33" s="228"/>
      <c r="I33" s="228" t="s">
        <v>26</v>
      </c>
      <c r="J33" s="229"/>
      <c r="K33" s="5"/>
    </row>
    <row r="34" spans="1:11" s="20" customFormat="1" ht="15" customHeight="1" x14ac:dyDescent="0.25">
      <c r="A34" s="30" t="s">
        <v>28</v>
      </c>
      <c r="B34" s="120"/>
      <c r="C34" s="230"/>
      <c r="D34" s="230"/>
      <c r="E34" s="230"/>
      <c r="F34" s="230"/>
      <c r="G34" s="230"/>
      <c r="H34" s="230"/>
      <c r="I34" s="227"/>
      <c r="J34" s="235"/>
      <c r="K34" s="5"/>
    </row>
    <row r="35" spans="1:11" ht="15" customHeight="1" x14ac:dyDescent="0.2">
      <c r="A35" s="30" t="s">
        <v>29</v>
      </c>
      <c r="B35" s="120"/>
      <c r="C35" s="230"/>
      <c r="D35" s="230"/>
      <c r="E35" s="230"/>
      <c r="F35" s="230"/>
      <c r="G35" s="230"/>
      <c r="H35" s="230"/>
      <c r="I35" s="227"/>
      <c r="J35" s="235"/>
      <c r="K35" s="5"/>
    </row>
    <row r="36" spans="1:11" ht="15" customHeight="1" x14ac:dyDescent="0.2">
      <c r="A36" s="30" t="s">
        <v>68</v>
      </c>
      <c r="B36" s="120"/>
      <c r="C36" s="230"/>
      <c r="D36" s="230"/>
      <c r="E36" s="230"/>
      <c r="F36" s="230"/>
      <c r="G36" s="230"/>
      <c r="H36" s="230"/>
      <c r="I36" s="227"/>
      <c r="J36" s="235"/>
      <c r="K36" s="5"/>
    </row>
    <row r="37" spans="1:11" ht="15" customHeight="1" x14ac:dyDescent="0.2">
      <c r="A37" s="30" t="s">
        <v>31</v>
      </c>
      <c r="B37" s="120"/>
      <c r="C37" s="231"/>
      <c r="D37" s="232"/>
      <c r="E37" s="231"/>
      <c r="F37" s="232"/>
      <c r="G37" s="231"/>
      <c r="H37" s="232"/>
      <c r="I37" s="233"/>
      <c r="J37" s="234"/>
      <c r="K37" s="5"/>
    </row>
    <row r="38" spans="1:11" ht="15" customHeight="1" x14ac:dyDescent="0.2">
      <c r="A38" s="30"/>
      <c r="B38" s="120"/>
      <c r="C38" s="230"/>
      <c r="D38" s="230"/>
      <c r="E38" s="230"/>
      <c r="F38" s="230"/>
      <c r="G38" s="230"/>
      <c r="H38" s="230"/>
      <c r="I38" s="227"/>
      <c r="J38" s="235"/>
      <c r="K38" s="5"/>
    </row>
    <row r="39" spans="1:11" ht="15" x14ac:dyDescent="0.25">
      <c r="A39" s="29" t="s">
        <v>26</v>
      </c>
      <c r="B39" s="136"/>
      <c r="C39" s="227"/>
      <c r="D39" s="227"/>
      <c r="E39" s="227"/>
      <c r="F39" s="227"/>
      <c r="G39" s="227"/>
      <c r="H39" s="227"/>
      <c r="I39" s="227"/>
      <c r="J39" s="235"/>
      <c r="K39" s="5"/>
    </row>
    <row r="40" spans="1:11" x14ac:dyDescent="0.2">
      <c r="A40" s="7"/>
      <c r="K40" s="5"/>
    </row>
    <row r="41" spans="1:11" ht="15" customHeight="1" x14ac:dyDescent="0.25">
      <c r="A41" s="31" t="s">
        <v>43</v>
      </c>
      <c r="B41" s="135" t="s">
        <v>74</v>
      </c>
      <c r="C41" s="236" t="s">
        <v>21</v>
      </c>
      <c r="D41" s="237"/>
      <c r="E41" s="237"/>
      <c r="F41" s="237"/>
      <c r="G41" s="237"/>
      <c r="H41" s="238"/>
      <c r="I41" s="28"/>
      <c r="J41" s="15"/>
      <c r="K41" s="5"/>
    </row>
    <row r="42" spans="1:11" ht="15" x14ac:dyDescent="0.25">
      <c r="A42" s="29" t="s">
        <v>22</v>
      </c>
      <c r="B42" s="29"/>
      <c r="C42" s="248" t="s">
        <v>23</v>
      </c>
      <c r="D42" s="248"/>
      <c r="E42" s="228" t="s">
        <v>24</v>
      </c>
      <c r="F42" s="228"/>
      <c r="G42" s="228" t="s">
        <v>25</v>
      </c>
      <c r="H42" s="228"/>
      <c r="I42" s="228" t="s">
        <v>26</v>
      </c>
      <c r="J42" s="229"/>
      <c r="K42" s="5"/>
    </row>
    <row r="43" spans="1:11" ht="15" customHeight="1" x14ac:dyDescent="0.2">
      <c r="A43" s="30" t="s">
        <v>28</v>
      </c>
      <c r="B43" s="120"/>
      <c r="C43" s="230"/>
      <c r="D43" s="230"/>
      <c r="E43" s="230"/>
      <c r="F43" s="230"/>
      <c r="G43" s="230"/>
      <c r="H43" s="230"/>
      <c r="I43" s="227"/>
      <c r="J43" s="235"/>
      <c r="K43" s="5"/>
    </row>
    <row r="44" spans="1:11" ht="15" customHeight="1" x14ac:dyDescent="0.2">
      <c r="A44" s="30" t="s">
        <v>29</v>
      </c>
      <c r="B44" s="120"/>
      <c r="C44" s="230"/>
      <c r="D44" s="230"/>
      <c r="E44" s="230"/>
      <c r="F44" s="230"/>
      <c r="G44" s="230"/>
      <c r="H44" s="230"/>
      <c r="I44" s="227"/>
      <c r="J44" s="235"/>
      <c r="K44" s="5"/>
    </row>
    <row r="45" spans="1:11" ht="15" customHeight="1" x14ac:dyDescent="0.2">
      <c r="A45" s="30" t="s">
        <v>68</v>
      </c>
      <c r="B45" s="120"/>
      <c r="C45" s="230"/>
      <c r="D45" s="230"/>
      <c r="E45" s="230"/>
      <c r="F45" s="230"/>
      <c r="G45" s="230"/>
      <c r="H45" s="230"/>
      <c r="I45" s="227"/>
      <c r="J45" s="235"/>
      <c r="K45" s="5"/>
    </row>
    <row r="46" spans="1:11" ht="15" customHeight="1" x14ac:dyDescent="0.2">
      <c r="A46" s="30" t="s">
        <v>31</v>
      </c>
      <c r="B46" s="120"/>
      <c r="C46" s="231"/>
      <c r="D46" s="232"/>
      <c r="E46" s="231"/>
      <c r="F46" s="232"/>
      <c r="G46" s="231"/>
      <c r="H46" s="232"/>
      <c r="I46" s="233"/>
      <c r="J46" s="234"/>
      <c r="K46" s="5"/>
    </row>
    <row r="47" spans="1:11" ht="15" customHeight="1" x14ac:dyDescent="0.2">
      <c r="A47" s="30"/>
      <c r="B47" s="120"/>
      <c r="C47" s="230"/>
      <c r="D47" s="230"/>
      <c r="E47" s="230"/>
      <c r="F47" s="230"/>
      <c r="G47" s="230"/>
      <c r="H47" s="230"/>
      <c r="I47" s="227"/>
      <c r="J47" s="235"/>
      <c r="K47" s="5"/>
    </row>
    <row r="48" spans="1:11" s="11" customFormat="1" ht="15" customHeight="1" x14ac:dyDescent="0.25">
      <c r="A48" s="29" t="s">
        <v>26</v>
      </c>
      <c r="B48" s="136"/>
      <c r="C48" s="227"/>
      <c r="D48" s="227"/>
      <c r="E48" s="227"/>
      <c r="F48" s="227"/>
      <c r="G48" s="227"/>
      <c r="H48" s="227"/>
      <c r="I48" s="227"/>
      <c r="J48" s="235"/>
      <c r="K48" s="5"/>
    </row>
    <row r="49" spans="1:11" x14ac:dyDescent="0.2">
      <c r="A49" s="7"/>
      <c r="K49" s="5"/>
    </row>
    <row r="50" spans="1:11" ht="15" x14ac:dyDescent="0.25">
      <c r="A50" s="31" t="s">
        <v>43</v>
      </c>
      <c r="B50" s="135" t="s">
        <v>74</v>
      </c>
      <c r="C50" s="236" t="s">
        <v>21</v>
      </c>
      <c r="D50" s="237"/>
      <c r="E50" s="237"/>
      <c r="F50" s="237"/>
      <c r="G50" s="237"/>
      <c r="H50" s="238"/>
      <c r="I50" s="28"/>
      <c r="J50" s="15"/>
      <c r="K50" s="5"/>
    </row>
    <row r="51" spans="1:11" ht="15" x14ac:dyDescent="0.25">
      <c r="A51" s="29" t="s">
        <v>22</v>
      </c>
      <c r="B51" s="29"/>
      <c r="C51" s="248" t="s">
        <v>23</v>
      </c>
      <c r="D51" s="248"/>
      <c r="E51" s="228" t="s">
        <v>24</v>
      </c>
      <c r="F51" s="228"/>
      <c r="G51" s="228" t="s">
        <v>25</v>
      </c>
      <c r="H51" s="228"/>
      <c r="I51" s="228" t="s">
        <v>26</v>
      </c>
      <c r="J51" s="229"/>
      <c r="K51" s="5"/>
    </row>
    <row r="52" spans="1:11" ht="15" customHeight="1" x14ac:dyDescent="0.2">
      <c r="A52" s="30" t="s">
        <v>28</v>
      </c>
      <c r="B52" s="120"/>
      <c r="C52" s="230"/>
      <c r="D52" s="230"/>
      <c r="E52" s="230"/>
      <c r="F52" s="230"/>
      <c r="G52" s="230"/>
      <c r="H52" s="230"/>
      <c r="I52" s="227"/>
      <c r="J52" s="235"/>
      <c r="K52" s="5"/>
    </row>
    <row r="53" spans="1:11" ht="15" customHeight="1" x14ac:dyDescent="0.2">
      <c r="A53" s="30" t="s">
        <v>29</v>
      </c>
      <c r="B53" s="120"/>
      <c r="C53" s="230"/>
      <c r="D53" s="230"/>
      <c r="E53" s="230"/>
      <c r="F53" s="230"/>
      <c r="G53" s="230"/>
      <c r="H53" s="230"/>
      <c r="I53" s="227"/>
      <c r="J53" s="235"/>
      <c r="K53" s="5"/>
    </row>
    <row r="54" spans="1:11" ht="15" customHeight="1" x14ac:dyDescent="0.2">
      <c r="A54" s="30" t="s">
        <v>68</v>
      </c>
      <c r="B54" s="120"/>
      <c r="C54" s="230"/>
      <c r="D54" s="230"/>
      <c r="E54" s="230"/>
      <c r="F54" s="230"/>
      <c r="G54" s="230"/>
      <c r="H54" s="230"/>
      <c r="I54" s="227"/>
      <c r="J54" s="235"/>
      <c r="K54" s="5"/>
    </row>
    <row r="55" spans="1:11" ht="15" customHeight="1" x14ac:dyDescent="0.2">
      <c r="A55" s="30" t="s">
        <v>31</v>
      </c>
      <c r="B55" s="120"/>
      <c r="C55" s="231"/>
      <c r="D55" s="232"/>
      <c r="E55" s="231"/>
      <c r="F55" s="232"/>
      <c r="G55" s="231"/>
      <c r="H55" s="232"/>
      <c r="I55" s="233"/>
      <c r="J55" s="234"/>
      <c r="K55" s="5"/>
    </row>
    <row r="56" spans="1:11" ht="15" customHeight="1" x14ac:dyDescent="0.2">
      <c r="A56" s="30"/>
      <c r="B56" s="120"/>
      <c r="C56" s="230"/>
      <c r="D56" s="230"/>
      <c r="E56" s="230"/>
      <c r="F56" s="230"/>
      <c r="G56" s="230"/>
      <c r="H56" s="230"/>
      <c r="I56" s="227"/>
      <c r="J56" s="235"/>
      <c r="K56" s="5"/>
    </row>
    <row r="57" spans="1:11" ht="15" customHeight="1" x14ac:dyDescent="0.25">
      <c r="A57" s="29" t="s">
        <v>26</v>
      </c>
      <c r="B57" s="136"/>
      <c r="C57" s="227"/>
      <c r="D57" s="227"/>
      <c r="E57" s="227"/>
      <c r="F57" s="227"/>
      <c r="G57" s="227"/>
      <c r="H57" s="227"/>
      <c r="I57" s="227"/>
      <c r="J57" s="235"/>
      <c r="K57" s="37"/>
    </row>
  </sheetData>
  <sheetProtection algorithmName="SHA-512" hashValue="Z9jciwkP1tcrNDAYf2Nps5G/636Nxr3YHOJTxzvFKlqcA0yNFmifk3BVotWeDOqkUyE8/2dOoZ4Z85fsu9gUfQ==" saltValue="Bm3/06ge/y3VwvJnVhOR6Q==" spinCount="100000" sheet="1" objects="1" scenarios="1" selectLockedCells="1" selectUnlockedCells="1"/>
  <mergeCells count="129">
    <mergeCell ref="C56:D56"/>
    <mergeCell ref="E56:F56"/>
    <mergeCell ref="G56:H56"/>
    <mergeCell ref="C54:D54"/>
    <mergeCell ref="I55:J55"/>
    <mergeCell ref="E48:F48"/>
    <mergeCell ref="C48:D48"/>
    <mergeCell ref="G51:H51"/>
    <mergeCell ref="I51:J51"/>
    <mergeCell ref="E54:F54"/>
    <mergeCell ref="G55:H55"/>
    <mergeCell ref="E52:F52"/>
    <mergeCell ref="G52:H52"/>
    <mergeCell ref="G48:H48"/>
    <mergeCell ref="I53:J53"/>
    <mergeCell ref="C44:D44"/>
    <mergeCell ref="E44:F44"/>
    <mergeCell ref="C43:D43"/>
    <mergeCell ref="I45:J45"/>
    <mergeCell ref="E43:F43"/>
    <mergeCell ref="C47:D47"/>
    <mergeCell ref="C45:D45"/>
    <mergeCell ref="G54:H54"/>
    <mergeCell ref="I54:J54"/>
    <mergeCell ref="C46:D46"/>
    <mergeCell ref="E46:F46"/>
    <mergeCell ref="G46:H46"/>
    <mergeCell ref="E47:F47"/>
    <mergeCell ref="G47:H47"/>
    <mergeCell ref="I47:J47"/>
    <mergeCell ref="E53:F53"/>
    <mergeCell ref="G53:H53"/>
    <mergeCell ref="I52:J52"/>
    <mergeCell ref="I48:J48"/>
    <mergeCell ref="C53:D53"/>
    <mergeCell ref="C51:D51"/>
    <mergeCell ref="E51:F51"/>
    <mergeCell ref="C50:H50"/>
    <mergeCell ref="C52:D52"/>
    <mergeCell ref="C57:D57"/>
    <mergeCell ref="E57:F57"/>
    <mergeCell ref="G57:H57"/>
    <mergeCell ref="I57:J57"/>
    <mergeCell ref="E33:F33"/>
    <mergeCell ref="G33:H33"/>
    <mergeCell ref="C33:D33"/>
    <mergeCell ref="E45:F45"/>
    <mergeCell ref="G45:H45"/>
    <mergeCell ref="G43:H43"/>
    <mergeCell ref="I43:J43"/>
    <mergeCell ref="G44:H44"/>
    <mergeCell ref="I44:J44"/>
    <mergeCell ref="E39:F39"/>
    <mergeCell ref="G39:H39"/>
    <mergeCell ref="C38:D38"/>
    <mergeCell ref="E38:F38"/>
    <mergeCell ref="G38:H38"/>
    <mergeCell ref="I39:J39"/>
    <mergeCell ref="C41:H41"/>
    <mergeCell ref="I46:J46"/>
    <mergeCell ref="C55:D55"/>
    <mergeCell ref="E55:F55"/>
    <mergeCell ref="I56:J56"/>
    <mergeCell ref="C42:D42"/>
    <mergeCell ref="E42:F42"/>
    <mergeCell ref="G42:H42"/>
    <mergeCell ref="I42:J42"/>
    <mergeCell ref="G34:H34"/>
    <mergeCell ref="I38:J38"/>
    <mergeCell ref="C39:D39"/>
    <mergeCell ref="C23:H23"/>
    <mergeCell ref="G25:H25"/>
    <mergeCell ref="I25:J25"/>
    <mergeCell ref="E26:F26"/>
    <mergeCell ref="G26:H26"/>
    <mergeCell ref="I26:J26"/>
    <mergeCell ref="G30:H30"/>
    <mergeCell ref="C28:D28"/>
    <mergeCell ref="I35:J35"/>
    <mergeCell ref="C36:D36"/>
    <mergeCell ref="C25:D25"/>
    <mergeCell ref="E25:F25"/>
    <mergeCell ref="C24:D24"/>
    <mergeCell ref="E24:F24"/>
    <mergeCell ref="G24:H24"/>
    <mergeCell ref="I24:J24"/>
    <mergeCell ref="C27:D27"/>
    <mergeCell ref="C26:D26"/>
    <mergeCell ref="F10:G10"/>
    <mergeCell ref="B10:D10"/>
    <mergeCell ref="B9:K9"/>
    <mergeCell ref="D14:E14"/>
    <mergeCell ref="D15:E15"/>
    <mergeCell ref="D16:E16"/>
    <mergeCell ref="D20:E20"/>
    <mergeCell ref="D21:E21"/>
    <mergeCell ref="F8:G8"/>
    <mergeCell ref="H8:I8"/>
    <mergeCell ref="J8:K8"/>
    <mergeCell ref="I30:J30"/>
    <mergeCell ref="H10:I10"/>
    <mergeCell ref="J10:K10"/>
    <mergeCell ref="E27:F27"/>
    <mergeCell ref="G27:H27"/>
    <mergeCell ref="I27:J27"/>
    <mergeCell ref="E28:F28"/>
    <mergeCell ref="G28:H28"/>
    <mergeCell ref="I28:J28"/>
    <mergeCell ref="I29:J29"/>
    <mergeCell ref="C30:D30"/>
    <mergeCell ref="E30:F30"/>
    <mergeCell ref="I33:J33"/>
    <mergeCell ref="C29:D29"/>
    <mergeCell ref="E29:F29"/>
    <mergeCell ref="G29:H29"/>
    <mergeCell ref="C37:D37"/>
    <mergeCell ref="E37:F37"/>
    <mergeCell ref="G37:H37"/>
    <mergeCell ref="I37:J37"/>
    <mergeCell ref="I34:J34"/>
    <mergeCell ref="C32:H32"/>
    <mergeCell ref="C34:D34"/>
    <mergeCell ref="E36:F36"/>
    <mergeCell ref="G36:H36"/>
    <mergeCell ref="I36:J36"/>
    <mergeCell ref="G35:H35"/>
    <mergeCell ref="E34:F34"/>
    <mergeCell ref="C35:D35"/>
    <mergeCell ref="E35:F35"/>
  </mergeCells>
  <phoneticPr fontId="27" type="noConversion"/>
  <pageMargins left="0.98425196850393704" right="0.39370078740157483" top="0.39370078740157483" bottom="0.39370078740157483" header="0.51181102362204722"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68" r:id="rId4" name="Check Box 20">
              <controlPr defaultSize="0" autoFill="0" autoLine="0" autoPict="0">
                <anchor moveWithCells="1">
                  <from>
                    <xdr:col>4</xdr:col>
                    <xdr:colOff>771525</xdr:colOff>
                    <xdr:row>17</xdr:row>
                    <xdr:rowOff>19050</xdr:rowOff>
                  </from>
                  <to>
                    <xdr:col>7</xdr:col>
                    <xdr:colOff>114300</xdr:colOff>
                    <xdr:row>18</xdr:row>
                    <xdr:rowOff>0</xdr:rowOff>
                  </to>
                </anchor>
              </controlPr>
            </control>
          </mc:Choice>
        </mc:AlternateContent>
        <mc:AlternateContent xmlns:mc="http://schemas.openxmlformats.org/markup-compatibility/2006">
          <mc:Choice Requires="x14">
            <control shapeId="2069" r:id="rId5" name="Check Box 21">
              <controlPr defaultSize="0" autoFill="0" autoLine="0" autoPict="0">
                <anchor moveWithCells="1">
                  <from>
                    <xdr:col>9</xdr:col>
                    <xdr:colOff>0</xdr:colOff>
                    <xdr:row>17</xdr:row>
                    <xdr:rowOff>19050</xdr:rowOff>
                  </from>
                  <to>
                    <xdr:col>11</xdr:col>
                    <xdr:colOff>161925</xdr:colOff>
                    <xdr:row>18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Z80"/>
  <sheetViews>
    <sheetView zoomScale="120" zoomScaleNormal="120" workbookViewId="0">
      <selection activeCell="C14" sqref="C14"/>
    </sheetView>
  </sheetViews>
  <sheetFormatPr baseColWidth="10" defaultColWidth="11.42578125" defaultRowHeight="12.75" x14ac:dyDescent="0.2"/>
  <cols>
    <col min="1" max="1" width="27" style="137" customWidth="1"/>
    <col min="2" max="2" width="16.140625" style="137" customWidth="1"/>
    <col min="3" max="3" width="14" style="137" customWidth="1"/>
    <col min="4" max="4" width="14.140625" style="137" customWidth="1"/>
    <col min="5" max="5" width="12.5703125" style="137" bestFit="1" customWidth="1"/>
    <col min="6" max="6" width="15.85546875" style="137" customWidth="1"/>
    <col min="7" max="7" width="14.140625" style="137" bestFit="1" customWidth="1"/>
    <col min="8" max="8" width="14" style="137" customWidth="1"/>
    <col min="9" max="9" width="12.28515625" style="137" customWidth="1"/>
    <col min="10" max="18" width="11.42578125" style="137"/>
    <col min="19" max="19" width="13.5703125" style="137" customWidth="1"/>
    <col min="20" max="16384" width="11.42578125" style="137"/>
  </cols>
  <sheetData>
    <row r="1" spans="1:12" ht="13.5" thickBot="1" x14ac:dyDescent="0.25"/>
    <row r="2" spans="1:12" x14ac:dyDescent="0.2">
      <c r="A2" s="249" t="s">
        <v>44</v>
      </c>
      <c r="B2" s="250"/>
      <c r="C2" s="250"/>
      <c r="D2" s="251"/>
      <c r="H2" s="138" t="s">
        <v>45</v>
      </c>
      <c r="K2" s="139"/>
      <c r="L2" s="138" t="s">
        <v>79</v>
      </c>
    </row>
    <row r="3" spans="1:12" x14ac:dyDescent="0.2">
      <c r="A3" s="140" t="s">
        <v>22</v>
      </c>
      <c r="B3" s="253" t="s">
        <v>46</v>
      </c>
      <c r="C3" s="253"/>
      <c r="D3" s="254"/>
    </row>
    <row r="4" spans="1:12" x14ac:dyDescent="0.2">
      <c r="A4" s="141"/>
      <c r="B4" s="142" t="s">
        <v>47</v>
      </c>
      <c r="C4" s="142" t="s">
        <v>48</v>
      </c>
      <c r="D4" s="143" t="s">
        <v>49</v>
      </c>
      <c r="H4" s="137" t="s">
        <v>46</v>
      </c>
      <c r="I4" s="137" t="s">
        <v>50</v>
      </c>
      <c r="J4" s="137" t="s">
        <v>51</v>
      </c>
      <c r="L4" s="139" t="s">
        <v>77</v>
      </c>
    </row>
    <row r="5" spans="1:12" x14ac:dyDescent="0.2">
      <c r="A5" s="144" t="s">
        <v>28</v>
      </c>
      <c r="B5" s="142">
        <v>2500</v>
      </c>
      <c r="C5" s="142">
        <v>3000</v>
      </c>
      <c r="D5" s="143">
        <v>3500</v>
      </c>
      <c r="H5" s="139" t="s">
        <v>52</v>
      </c>
      <c r="I5" s="139" t="s">
        <v>13</v>
      </c>
      <c r="J5" s="139" t="s">
        <v>53</v>
      </c>
    </row>
    <row r="6" spans="1:12" x14ac:dyDescent="0.2">
      <c r="A6" s="144" t="s">
        <v>29</v>
      </c>
      <c r="B6" s="142">
        <v>2500</v>
      </c>
      <c r="C6" s="142">
        <v>3000</v>
      </c>
      <c r="D6" s="143">
        <v>3500</v>
      </c>
      <c r="H6" s="139" t="s">
        <v>24</v>
      </c>
      <c r="I6" s="139" t="s">
        <v>54</v>
      </c>
      <c r="J6" s="139" t="s">
        <v>15</v>
      </c>
      <c r="K6" s="139"/>
      <c r="L6" s="139" t="s">
        <v>15</v>
      </c>
    </row>
    <row r="7" spans="1:12" x14ac:dyDescent="0.2">
      <c r="A7" s="144" t="s">
        <v>30</v>
      </c>
      <c r="B7" s="142">
        <v>2500</v>
      </c>
      <c r="C7" s="142">
        <v>3000</v>
      </c>
      <c r="D7" s="143">
        <v>3500</v>
      </c>
      <c r="H7" s="139" t="s">
        <v>11</v>
      </c>
      <c r="I7" s="139" t="s">
        <v>55</v>
      </c>
      <c r="J7" s="139"/>
      <c r="K7" s="139"/>
      <c r="L7" s="139" t="s">
        <v>53</v>
      </c>
    </row>
    <row r="8" spans="1:12" ht="13.5" thickBot="1" x14ac:dyDescent="0.25">
      <c r="A8" s="145" t="s">
        <v>31</v>
      </c>
      <c r="B8" s="146">
        <v>5000</v>
      </c>
      <c r="C8" s="146">
        <v>5500</v>
      </c>
      <c r="D8" s="147">
        <v>6000</v>
      </c>
      <c r="H8" s="139"/>
      <c r="I8" s="139" t="s">
        <v>56</v>
      </c>
      <c r="J8" s="139"/>
    </row>
    <row r="11" spans="1:12" x14ac:dyDescent="0.2">
      <c r="A11" s="252" t="s">
        <v>86</v>
      </c>
      <c r="B11" s="252"/>
      <c r="C11" s="252"/>
      <c r="D11" s="252"/>
    </row>
    <row r="12" spans="1:12" x14ac:dyDescent="0.2">
      <c r="I12" s="139"/>
      <c r="J12" s="139"/>
    </row>
    <row r="13" spans="1:12" x14ac:dyDescent="0.2">
      <c r="A13" s="138" t="s">
        <v>57</v>
      </c>
      <c r="D13" s="138" t="s">
        <v>36</v>
      </c>
      <c r="I13" s="139"/>
      <c r="J13" s="139"/>
    </row>
    <row r="15" spans="1:12" x14ac:dyDescent="0.2">
      <c r="B15" s="252" t="s">
        <v>58</v>
      </c>
      <c r="C15" s="252"/>
      <c r="D15" s="252"/>
    </row>
    <row r="16" spans="1:12" ht="13.5" thickBot="1" x14ac:dyDescent="0.25">
      <c r="A16" s="137" t="s">
        <v>59</v>
      </c>
      <c r="B16" s="139" t="s">
        <v>46</v>
      </c>
      <c r="C16" s="139" t="s">
        <v>46</v>
      </c>
      <c r="D16" s="139" t="s">
        <v>46</v>
      </c>
    </row>
    <row r="17" spans="1:26" ht="13.5" thickBot="1" x14ac:dyDescent="0.25">
      <c r="A17" s="148" t="s">
        <v>60</v>
      </c>
      <c r="B17" s="149" t="s">
        <v>52</v>
      </c>
      <c r="C17" s="149" t="s">
        <v>24</v>
      </c>
      <c r="D17" s="150" t="s">
        <v>11</v>
      </c>
    </row>
    <row r="18" spans="1:26" x14ac:dyDescent="0.2">
      <c r="A18" s="139" t="s">
        <v>13</v>
      </c>
      <c r="B18" s="151">
        <v>1.02</v>
      </c>
      <c r="C18" s="151">
        <v>0.81</v>
      </c>
      <c r="D18" s="152">
        <v>0.65</v>
      </c>
      <c r="F18" s="153"/>
      <c r="K18" s="153"/>
      <c r="L18" s="153"/>
      <c r="M18" s="153"/>
      <c r="N18" s="153"/>
      <c r="O18" s="153"/>
      <c r="P18" s="153"/>
      <c r="Q18" s="153"/>
      <c r="R18" s="153"/>
      <c r="S18" s="153"/>
      <c r="T18" s="153"/>
      <c r="U18" s="153"/>
      <c r="V18" s="153"/>
      <c r="W18" s="153"/>
      <c r="X18" s="153"/>
      <c r="Y18" s="153"/>
      <c r="Z18" s="153"/>
    </row>
    <row r="19" spans="1:26" x14ac:dyDescent="0.2">
      <c r="A19" s="139" t="s">
        <v>54</v>
      </c>
      <c r="B19" s="154">
        <v>1.05</v>
      </c>
      <c r="C19" s="154">
        <v>0.83</v>
      </c>
      <c r="D19" s="155">
        <v>0.66</v>
      </c>
      <c r="K19" s="153"/>
      <c r="L19" s="153"/>
      <c r="M19" s="153"/>
      <c r="N19" s="153"/>
      <c r="O19" s="153"/>
      <c r="P19" s="153"/>
      <c r="Q19" s="153"/>
      <c r="R19" s="153"/>
      <c r="S19" s="153"/>
      <c r="T19" s="153"/>
      <c r="U19" s="153"/>
      <c r="V19" s="153"/>
      <c r="W19" s="153"/>
      <c r="X19" s="156"/>
      <c r="Y19" s="153"/>
      <c r="Z19" s="153"/>
    </row>
    <row r="20" spans="1:26" x14ac:dyDescent="0.2">
      <c r="A20" s="139" t="s">
        <v>55</v>
      </c>
      <c r="B20" s="154">
        <v>1.0900000000000001</v>
      </c>
      <c r="C20" s="154">
        <v>0.86</v>
      </c>
      <c r="D20" s="155">
        <v>0.68</v>
      </c>
    </row>
    <row r="21" spans="1:26" ht="13.5" thickBot="1" x14ac:dyDescent="0.25">
      <c r="A21" s="139" t="s">
        <v>56</v>
      </c>
      <c r="B21" s="157">
        <v>1.1200000000000001</v>
      </c>
      <c r="C21" s="157">
        <v>0.88</v>
      </c>
      <c r="D21" s="158">
        <v>0.7</v>
      </c>
    </row>
    <row r="22" spans="1:26" ht="13.5" thickBot="1" x14ac:dyDescent="0.25">
      <c r="B22" s="153"/>
      <c r="C22" s="153"/>
      <c r="D22" s="153"/>
    </row>
    <row r="23" spans="1:26" ht="13.5" thickBot="1" x14ac:dyDescent="0.25">
      <c r="A23" s="159" t="s">
        <v>61</v>
      </c>
      <c r="B23" s="160" t="s">
        <v>52</v>
      </c>
      <c r="C23" s="160" t="s">
        <v>24</v>
      </c>
      <c r="D23" s="161" t="s">
        <v>11</v>
      </c>
    </row>
    <row r="24" spans="1:26" x14ac:dyDescent="0.2">
      <c r="A24" s="139" t="s">
        <v>13</v>
      </c>
      <c r="B24" s="151">
        <v>1.36</v>
      </c>
      <c r="C24" s="151">
        <v>1.06</v>
      </c>
      <c r="D24" s="152">
        <v>0.82</v>
      </c>
    </row>
    <row r="25" spans="1:26" x14ac:dyDescent="0.2">
      <c r="A25" s="139" t="s">
        <v>54</v>
      </c>
      <c r="B25" s="154">
        <v>1.41</v>
      </c>
      <c r="C25" s="154">
        <v>1.1000000000000001</v>
      </c>
      <c r="D25" s="155">
        <v>0.85</v>
      </c>
    </row>
    <row r="26" spans="1:26" x14ac:dyDescent="0.2">
      <c r="A26" s="139" t="s">
        <v>55</v>
      </c>
      <c r="B26" s="154">
        <v>1.48</v>
      </c>
      <c r="C26" s="154">
        <v>1.1399999999999999</v>
      </c>
      <c r="D26" s="155">
        <v>0.89</v>
      </c>
    </row>
    <row r="27" spans="1:26" ht="13.5" thickBot="1" x14ac:dyDescent="0.25">
      <c r="A27" s="139" t="s">
        <v>56</v>
      </c>
      <c r="B27" s="157">
        <v>1.54</v>
      </c>
      <c r="C27" s="157">
        <v>1.19</v>
      </c>
      <c r="D27" s="158">
        <v>0.92</v>
      </c>
    </row>
    <row r="29" spans="1:26" x14ac:dyDescent="0.2">
      <c r="B29" s="252" t="s">
        <v>62</v>
      </c>
      <c r="C29" s="252"/>
      <c r="D29" s="252"/>
    </row>
    <row r="30" spans="1:26" ht="13.5" thickBot="1" x14ac:dyDescent="0.25">
      <c r="B30" s="139" t="s">
        <v>46</v>
      </c>
      <c r="C30" s="139" t="s">
        <v>46</v>
      </c>
      <c r="D30" s="139" t="s">
        <v>46</v>
      </c>
    </row>
    <row r="31" spans="1:26" ht="13.5" thickBot="1" x14ac:dyDescent="0.25">
      <c r="A31" s="162" t="s">
        <v>60</v>
      </c>
      <c r="B31" s="149" t="s">
        <v>52</v>
      </c>
      <c r="C31" s="149" t="s">
        <v>24</v>
      </c>
      <c r="D31" s="150" t="s">
        <v>11</v>
      </c>
    </row>
    <row r="32" spans="1:26" x14ac:dyDescent="0.2">
      <c r="A32" s="163" t="s">
        <v>13</v>
      </c>
      <c r="B32" s="151">
        <v>0.42</v>
      </c>
      <c r="C32" s="151">
        <v>0.31</v>
      </c>
      <c r="D32" s="152">
        <v>0.22</v>
      </c>
    </row>
    <row r="33" spans="1:5" x14ac:dyDescent="0.2">
      <c r="A33" s="163" t="s">
        <v>54</v>
      </c>
      <c r="B33" s="154">
        <v>0.45</v>
      </c>
      <c r="C33" s="154">
        <v>0.33</v>
      </c>
      <c r="D33" s="155">
        <v>0.24</v>
      </c>
    </row>
    <row r="34" spans="1:5" x14ac:dyDescent="0.2">
      <c r="A34" s="163" t="s">
        <v>55</v>
      </c>
      <c r="B34" s="154">
        <v>0.49</v>
      </c>
      <c r="C34" s="154">
        <v>0.36</v>
      </c>
      <c r="D34" s="155">
        <v>0.26</v>
      </c>
    </row>
    <row r="35" spans="1:5" ht="13.5" thickBot="1" x14ac:dyDescent="0.25">
      <c r="A35" s="164" t="s">
        <v>56</v>
      </c>
      <c r="B35" s="157">
        <v>0.53</v>
      </c>
      <c r="C35" s="157">
        <v>0.39</v>
      </c>
      <c r="D35" s="158">
        <v>0.28000000000000003</v>
      </c>
    </row>
    <row r="36" spans="1:5" ht="13.5" thickBot="1" x14ac:dyDescent="0.25">
      <c r="B36" s="153"/>
      <c r="C36" s="153"/>
      <c r="D36" s="153"/>
    </row>
    <row r="37" spans="1:5" ht="13.5" thickBot="1" x14ac:dyDescent="0.25">
      <c r="A37" s="159" t="s">
        <v>61</v>
      </c>
      <c r="B37" s="160" t="s">
        <v>52</v>
      </c>
      <c r="C37" s="160" t="s">
        <v>24</v>
      </c>
      <c r="D37" s="161" t="s">
        <v>11</v>
      </c>
      <c r="E37" s="153"/>
    </row>
    <row r="38" spans="1:5" x14ac:dyDescent="0.2">
      <c r="A38" s="163" t="s">
        <v>13</v>
      </c>
      <c r="B38" s="151">
        <v>0.76</v>
      </c>
      <c r="C38" s="151">
        <v>0.56000000000000005</v>
      </c>
      <c r="D38" s="152">
        <v>0.4</v>
      </c>
      <c r="E38" s="153"/>
    </row>
    <row r="39" spans="1:5" x14ac:dyDescent="0.2">
      <c r="A39" s="163" t="s">
        <v>54</v>
      </c>
      <c r="B39" s="154">
        <v>0.81</v>
      </c>
      <c r="C39" s="154">
        <v>0.6</v>
      </c>
      <c r="D39" s="155">
        <v>0.43</v>
      </c>
      <c r="E39" s="153"/>
    </row>
    <row r="40" spans="1:5" x14ac:dyDescent="0.2">
      <c r="A40" s="163" t="s">
        <v>55</v>
      </c>
      <c r="B40" s="154">
        <v>0.88</v>
      </c>
      <c r="C40" s="154">
        <v>0.65</v>
      </c>
      <c r="D40" s="155">
        <v>0.46</v>
      </c>
      <c r="E40" s="153"/>
    </row>
    <row r="41" spans="1:5" ht="13.5" thickBot="1" x14ac:dyDescent="0.25">
      <c r="A41" s="164" t="s">
        <v>56</v>
      </c>
      <c r="B41" s="157">
        <v>0.95</v>
      </c>
      <c r="C41" s="157">
        <v>0.69</v>
      </c>
      <c r="D41" s="158">
        <v>0.5</v>
      </c>
    </row>
    <row r="44" spans="1:5" x14ac:dyDescent="0.2">
      <c r="A44" s="138" t="s">
        <v>63</v>
      </c>
      <c r="D44" s="138" t="s">
        <v>37</v>
      </c>
    </row>
    <row r="46" spans="1:5" x14ac:dyDescent="0.2">
      <c r="B46" s="252" t="s">
        <v>58</v>
      </c>
      <c r="C46" s="252"/>
      <c r="D46" s="252"/>
    </row>
    <row r="47" spans="1:5" ht="13.5" thickBot="1" x14ac:dyDescent="0.25">
      <c r="A47" s="137" t="s">
        <v>59</v>
      </c>
      <c r="B47" s="139" t="s">
        <v>46</v>
      </c>
      <c r="C47" s="139" t="s">
        <v>46</v>
      </c>
      <c r="D47" s="139" t="s">
        <v>46</v>
      </c>
    </row>
    <row r="48" spans="1:5" ht="13.5" thickBot="1" x14ac:dyDescent="0.25">
      <c r="A48" s="148" t="s">
        <v>60</v>
      </c>
      <c r="B48" s="149" t="s">
        <v>52</v>
      </c>
      <c r="C48" s="149" t="s">
        <v>24</v>
      </c>
      <c r="D48" s="150" t="s">
        <v>11</v>
      </c>
    </row>
    <row r="49" spans="1:10" x14ac:dyDescent="0.2">
      <c r="A49" s="139" t="s">
        <v>13</v>
      </c>
      <c r="B49" s="152">
        <v>2.6</v>
      </c>
      <c r="C49" s="151">
        <v>2.3199999999999998</v>
      </c>
      <c r="D49" s="165">
        <v>2.11</v>
      </c>
      <c r="H49" s="153"/>
      <c r="I49" s="153"/>
      <c r="J49" s="153"/>
    </row>
    <row r="50" spans="1:10" x14ac:dyDescent="0.2">
      <c r="A50" s="139" t="s">
        <v>54</v>
      </c>
      <c r="B50" s="155">
        <v>4.47</v>
      </c>
      <c r="C50" s="154">
        <v>3.83</v>
      </c>
      <c r="D50" s="166">
        <v>3.33</v>
      </c>
      <c r="E50" s="167"/>
      <c r="H50" s="153"/>
      <c r="I50" s="153"/>
      <c r="J50" s="153"/>
    </row>
    <row r="51" spans="1:10" x14ac:dyDescent="0.2">
      <c r="A51" s="139" t="s">
        <v>55</v>
      </c>
      <c r="B51" s="155">
        <v>6.3</v>
      </c>
      <c r="C51" s="154">
        <v>5.27</v>
      </c>
      <c r="D51" s="155">
        <v>4.46</v>
      </c>
      <c r="H51" s="153"/>
      <c r="I51" s="153"/>
      <c r="J51" s="153"/>
    </row>
    <row r="52" spans="1:10" ht="13.5" thickBot="1" x14ac:dyDescent="0.25">
      <c r="A52" s="139" t="s">
        <v>56</v>
      </c>
      <c r="B52" s="158">
        <v>8.7200000000000006</v>
      </c>
      <c r="C52" s="157">
        <v>7.22</v>
      </c>
      <c r="D52" s="158">
        <v>6.06</v>
      </c>
      <c r="H52" s="153"/>
      <c r="I52" s="153"/>
      <c r="J52" s="153"/>
    </row>
    <row r="53" spans="1:10" ht="13.5" thickBot="1" x14ac:dyDescent="0.25">
      <c r="B53" s="153"/>
      <c r="C53" s="153"/>
      <c r="D53" s="153"/>
    </row>
    <row r="54" spans="1:10" ht="13.5" thickBot="1" x14ac:dyDescent="0.25">
      <c r="A54" s="159" t="s">
        <v>61</v>
      </c>
      <c r="B54" s="160" t="s">
        <v>52</v>
      </c>
      <c r="C54" s="160" t="s">
        <v>24</v>
      </c>
      <c r="D54" s="161" t="s">
        <v>11</v>
      </c>
    </row>
    <row r="55" spans="1:10" x14ac:dyDescent="0.2">
      <c r="A55" s="139" t="s">
        <v>13</v>
      </c>
      <c r="B55" s="152">
        <v>3.67</v>
      </c>
      <c r="C55" s="151">
        <v>3.25</v>
      </c>
      <c r="D55" s="165">
        <v>2.93</v>
      </c>
      <c r="H55" s="153"/>
      <c r="I55" s="153"/>
      <c r="J55" s="153"/>
    </row>
    <row r="56" spans="1:10" x14ac:dyDescent="0.2">
      <c r="A56" s="139" t="s">
        <v>54</v>
      </c>
      <c r="B56" s="155">
        <v>6.32</v>
      </c>
      <c r="C56" s="154">
        <v>5.32</v>
      </c>
      <c r="D56" s="155">
        <v>4.53</v>
      </c>
      <c r="H56" s="153"/>
      <c r="I56" s="153"/>
      <c r="J56" s="153"/>
    </row>
    <row r="57" spans="1:10" x14ac:dyDescent="0.2">
      <c r="A57" s="139" t="s">
        <v>55</v>
      </c>
      <c r="B57" s="155">
        <v>9.1300000000000008</v>
      </c>
      <c r="C57" s="154">
        <v>7.49</v>
      </c>
      <c r="D57" s="155">
        <v>6.2</v>
      </c>
      <c r="H57" s="153"/>
      <c r="I57" s="153"/>
      <c r="J57" s="153"/>
    </row>
    <row r="58" spans="1:10" ht="13.5" thickBot="1" x14ac:dyDescent="0.25">
      <c r="A58" s="139" t="s">
        <v>56</v>
      </c>
      <c r="B58" s="158">
        <v>12.64</v>
      </c>
      <c r="C58" s="157">
        <v>10.27</v>
      </c>
      <c r="D58" s="158">
        <v>8.42</v>
      </c>
      <c r="H58" s="153"/>
      <c r="I58" s="153"/>
      <c r="J58" s="153"/>
    </row>
    <row r="60" spans="1:10" x14ac:dyDescent="0.2">
      <c r="B60" s="252" t="s">
        <v>62</v>
      </c>
      <c r="C60" s="252"/>
      <c r="D60" s="252"/>
    </row>
    <row r="61" spans="1:10" ht="13.5" thickBot="1" x14ac:dyDescent="0.25">
      <c r="B61" s="139" t="s">
        <v>46</v>
      </c>
      <c r="C61" s="139" t="s">
        <v>46</v>
      </c>
      <c r="D61" s="139" t="s">
        <v>46</v>
      </c>
    </row>
    <row r="62" spans="1:10" ht="13.5" thickBot="1" x14ac:dyDescent="0.25">
      <c r="A62" s="162" t="s">
        <v>60</v>
      </c>
      <c r="B62" s="149" t="s">
        <v>52</v>
      </c>
      <c r="C62" s="149" t="s">
        <v>24</v>
      </c>
      <c r="D62" s="150" t="s">
        <v>11</v>
      </c>
      <c r="H62" s="153"/>
      <c r="I62" s="153"/>
      <c r="J62" s="153"/>
    </row>
    <row r="63" spans="1:10" x14ac:dyDescent="0.2">
      <c r="A63" s="163" t="s">
        <v>13</v>
      </c>
      <c r="B63" s="152">
        <v>2</v>
      </c>
      <c r="C63" s="151">
        <v>1.82</v>
      </c>
      <c r="D63" s="165">
        <v>1.68</v>
      </c>
      <c r="H63" s="153"/>
      <c r="I63" s="153"/>
      <c r="J63" s="153"/>
    </row>
    <row r="64" spans="1:10" x14ac:dyDescent="0.2">
      <c r="A64" s="163" t="s">
        <v>54</v>
      </c>
      <c r="B64" s="155">
        <v>3.36</v>
      </c>
      <c r="C64" s="154">
        <v>2.9</v>
      </c>
      <c r="D64" s="155">
        <v>2.54</v>
      </c>
      <c r="H64" s="153"/>
      <c r="I64" s="153"/>
      <c r="J64" s="153"/>
    </row>
    <row r="65" spans="1:10" x14ac:dyDescent="0.2">
      <c r="A65" s="163" t="s">
        <v>55</v>
      </c>
      <c r="B65" s="155">
        <v>4.63</v>
      </c>
      <c r="C65" s="154">
        <v>3.88</v>
      </c>
      <c r="D65" s="155">
        <v>3.27</v>
      </c>
      <c r="H65" s="153"/>
      <c r="I65" s="153"/>
      <c r="J65" s="153"/>
    </row>
    <row r="66" spans="1:10" ht="13.5" thickBot="1" x14ac:dyDescent="0.25">
      <c r="A66" s="164" t="s">
        <v>56</v>
      </c>
      <c r="B66" s="158">
        <v>6.22</v>
      </c>
      <c r="C66" s="157">
        <v>5.13</v>
      </c>
      <c r="D66" s="158">
        <v>4.2699999999999996</v>
      </c>
    </row>
    <row r="67" spans="1:10" ht="13.5" thickBot="1" x14ac:dyDescent="0.25">
      <c r="B67" s="153"/>
      <c r="C67" s="153"/>
      <c r="D67" s="153"/>
    </row>
    <row r="68" spans="1:10" ht="13.5" thickBot="1" x14ac:dyDescent="0.25">
      <c r="A68" s="159" t="s">
        <v>61</v>
      </c>
      <c r="B68" s="160" t="s">
        <v>52</v>
      </c>
      <c r="C68" s="160" t="s">
        <v>24</v>
      </c>
      <c r="D68" s="161" t="s">
        <v>11</v>
      </c>
    </row>
    <row r="69" spans="1:10" x14ac:dyDescent="0.2">
      <c r="A69" s="163" t="s">
        <v>13</v>
      </c>
      <c r="B69" s="152">
        <v>3.07</v>
      </c>
      <c r="C69" s="151">
        <v>2.75</v>
      </c>
      <c r="D69" s="165">
        <v>2.5</v>
      </c>
      <c r="H69" s="153"/>
      <c r="I69" s="153"/>
      <c r="J69" s="153"/>
    </row>
    <row r="70" spans="1:10" x14ac:dyDescent="0.2">
      <c r="A70" s="163" t="s">
        <v>54</v>
      </c>
      <c r="B70" s="155">
        <v>5.21</v>
      </c>
      <c r="C70" s="154">
        <v>4.3899999999999997</v>
      </c>
      <c r="D70" s="155">
        <v>3.74</v>
      </c>
      <c r="H70" s="153"/>
      <c r="I70" s="153"/>
      <c r="J70" s="153"/>
    </row>
    <row r="71" spans="1:10" x14ac:dyDescent="0.2">
      <c r="A71" s="163" t="s">
        <v>55</v>
      </c>
      <c r="B71" s="155">
        <v>7.46</v>
      </c>
      <c r="C71" s="154">
        <v>6.1</v>
      </c>
      <c r="D71" s="155">
        <v>5.01</v>
      </c>
      <c r="H71" s="153"/>
      <c r="I71" s="153"/>
      <c r="J71" s="153"/>
    </row>
    <row r="72" spans="1:10" ht="13.5" thickBot="1" x14ac:dyDescent="0.25">
      <c r="A72" s="164" t="s">
        <v>56</v>
      </c>
      <c r="B72" s="158">
        <v>10.130000000000001</v>
      </c>
      <c r="C72" s="157">
        <v>8.19</v>
      </c>
      <c r="D72" s="158">
        <v>6.64</v>
      </c>
      <c r="H72" s="153"/>
      <c r="I72" s="153"/>
      <c r="J72" s="153"/>
    </row>
    <row r="75" spans="1:10" x14ac:dyDescent="0.2">
      <c r="A75" s="138" t="s">
        <v>64</v>
      </c>
      <c r="D75" s="138" t="s">
        <v>41</v>
      </c>
    </row>
    <row r="77" spans="1:10" x14ac:dyDescent="0.2">
      <c r="B77" s="139"/>
      <c r="C77" s="139" t="s">
        <v>65</v>
      </c>
      <c r="D77" s="139"/>
    </row>
    <row r="78" spans="1:10" ht="13.5" thickBot="1" x14ac:dyDescent="0.25">
      <c r="A78" s="137" t="s">
        <v>46</v>
      </c>
      <c r="B78" s="139" t="s">
        <v>52</v>
      </c>
      <c r="C78" s="139" t="s">
        <v>24</v>
      </c>
      <c r="D78" s="139" t="s">
        <v>11</v>
      </c>
    </row>
    <row r="79" spans="1:10" x14ac:dyDescent="0.2">
      <c r="A79" s="168" t="s">
        <v>42</v>
      </c>
      <c r="B79" s="169">
        <v>299.89999999999998</v>
      </c>
      <c r="C79" s="170">
        <v>264.56</v>
      </c>
      <c r="D79" s="170">
        <v>220.14</v>
      </c>
      <c r="E79" s="167"/>
      <c r="H79" s="153"/>
      <c r="I79" s="153"/>
      <c r="J79" s="153"/>
    </row>
    <row r="80" spans="1:10" ht="13.5" thickBot="1" x14ac:dyDescent="0.25">
      <c r="A80" s="171" t="s">
        <v>31</v>
      </c>
      <c r="B80" s="172">
        <v>817.91</v>
      </c>
      <c r="C80" s="173">
        <v>661.4</v>
      </c>
      <c r="D80" s="172">
        <v>514.62</v>
      </c>
      <c r="H80" s="153"/>
      <c r="I80" s="153"/>
      <c r="J80" s="153"/>
    </row>
  </sheetData>
  <sheetProtection algorithmName="SHA-512" hashValue="H4G1aSOseX5cIJXJ/iOfFF6bfQaYZLNwjugdth282ZSGmFUHGcm+C1HDmSfx9JeG5lq0+ee1GQbIuafzP/jNgw==" saltValue="IoxODoLfG3R+DICf5eINOA==" spinCount="100000" sheet="1" selectLockedCells="1" selectUnlockedCells="1"/>
  <mergeCells count="7">
    <mergeCell ref="A2:D2"/>
    <mergeCell ref="B46:D46"/>
    <mergeCell ref="B60:D60"/>
    <mergeCell ref="B15:D15"/>
    <mergeCell ref="B29:D29"/>
    <mergeCell ref="A11:D11"/>
    <mergeCell ref="B3:D3"/>
  </mergeCells>
  <phoneticPr fontId="27" type="noConversion"/>
  <pageMargins left="0.7" right="0.7" top="0.78740157499999996" bottom="0.78740157499999996" header="0.3" footer="0.3"/>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f:fields xmlns:f="http://schemas.fabasoft.com/folio/2007/fields" catsources="">
  <f:record>
    <f:field ref="LKOOEDOK_1000_3800_EigentuemerDienststelle" text="Forst und Bioenergie"/>
    <f:field ref="LKOOEDOK_1000_3800_EigentuemerKostenstelleNr" text="120"/>
    <f:field ref="LKOOEDOK_1000_3800_FeldKundeBNR" text=""/>
    <f:field ref="LKOOEDOK_1000_3800_FeldKundeName" text=""/>
    <f:field ref="LKOOEDOK_1000_3800_FeldKundeStrasse" text=""/>
    <f:field ref="LKOOEDOK_1000_3800_FeldKundeOrt" text=""/>
    <f:field ref="LKOOEDOK_1000_3800_FeldAuftragNummer" text=""/>
    <f:field ref="LKOOEDOK_1000_3800_FeldKundeTelefon" text=""/>
    <f:field ref="LKOOEDOK_1000_3800_FeldKundeMobil" text=""/>
    <f:field ref="LKOOEDOK_1000_3800_FeldKundeEmail" text=""/>
    <f:field ref="LKOOEDOK_1000_3800_FeldKundeHomepage" text=""/>
    <f:field ref="LKOOEDOK_1000_3800_EigentuemerName" text="DI Gerald Buchberger"/>
    <f:field ref="LKOOEDOK_1000_3800_DstAnschrift" text="Auf der Gugl 3"/>
    <f:field ref="LKOOEDOK_1000_3800_DstPostort" text="4021 Linz"/>
    <f:field ref="LKOOEDOK_1000_3800_EigentuemerTelefon" text="+43 (50) 6902-1432"/>
    <f:field ref="LKOOEDOK_1000_3800_EigentuemerEMail" text="Gerald.Buchberger@LK-OOE.AT"/>
    <f:field ref="doc_FSCFOLIO_1_1001_FieldDocumentNumber" text=""/>
    <f:field ref="doc_FSCFOLIO_1_1001_FieldSubject" text="" edit="true"/>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DI Gerald Buchberger"/>
    <f:field ref="FSCFOLIO_1_1001_FieldCurrentDate" text="17.03.2026 08:56"/>
    <f:field ref="objvalidfrom" date="" text="" edit="true"/>
    <f:field ref="objvalidto" date="" text="" edit="true"/>
    <f:field ref="FSCFOLIO_1_1001_FieldReleasedVersionDate" text=""/>
    <f:field ref="FSCFOLIO_1_1001_FieldReleasedVersionNr" text=""/>
    <f:field ref="CCAPRECONFIG_15_1001_Objektname" text="Berechnungshilfe Bewertung von Verbiss- und Fegeschäden im Wald_2026" edit="true"/>
    <f:field ref="objname" text="Berechnungshilfe Bewertung von Verbiss- und Fegeschäden im Wald_2026" edit="true"/>
    <f:field ref="objsubject" text="" edit="true"/>
    <f:field ref="objcreatedby" text="Buchberger, Gerald, DI"/>
    <f:field ref="objcreatedat" date="2026-03-17T07:56:15" text="17.03.2026 07:56:15"/>
    <f:field ref="objchangedby" text="Buchberger, Gerald, DI"/>
    <f:field ref="objmodifiedat" date="2026-03-17T08:28:58" text="17.03.2026 08:28:58"/>
  </f:record>
  <f:display text="Allgemein">
    <f:field ref="LKOOEDOK_1000_3800_EigentuemerDienststelle" text="EigentuemerDienststelle"/>
    <f:field ref="LKOOEDOK_1000_3800_EigentuemerKostenstelleNr" text="EigentuemerKostenstelleNr" regexp="[-+]?[0-9]{1,10}"/>
    <f:field ref="LKOOEDOK_1000_3800_FeldKundeBNR" text="FeldKundeBNR" regexp="\+?[0-9]{1,10}"/>
    <f:field ref="LKOOEDOK_1000_3800_FeldKundeName" text="FeldKundeName"/>
    <f:field ref="LKOOEDOK_1000_3800_FeldKundeStrasse" text="FeldKundeStrasse"/>
    <f:field ref="LKOOEDOK_1000_3800_FeldKundeOrt" text="FeldKundeOrt"/>
    <f:field ref="LKOOEDOK_1000_3800_FeldAuftragNummer" text="FeldAuftragNummer"/>
    <f:field ref="LKOOEDOK_1000_3800_FeldKundeTelefon" text="FeldKundeTelefon"/>
    <f:field ref="LKOOEDOK_1000_3800_FeldKundeMobil" text="FeldKundeMobil"/>
    <f:field ref="LKOOEDOK_1000_3800_FeldKundeEmail" text="FeldKundeEmail"/>
    <f:field ref="LKOOEDOK_1000_3800_FeldKundeHomepage" text="FeldKundeHomepage"/>
    <f:field ref="LKOOEDOK_1000_3800_EigentuemerName" text="EigentuemerName"/>
    <f:field ref="LKOOEDOK_1000_3800_DstAnschrift" text="DstAnschrift"/>
    <f:field ref="LKOOEDOK_1000_3800_DstPostort" text="DstPortort"/>
    <f:field ref="LKOOEDOK_1000_3800_EigentuemerTelefon" text="EigentuemerTelefon"/>
    <f:field ref="LKOOEDOK_1000_3800_EigentuemerEMail" text="EigentuemerEMail"/>
    <f:field ref="FSCFOLIO_1_1001_FieldCurrentUser" text="Aktueller Benutzer"/>
    <f:field ref="FSCFOLIO_1_1001_FieldCurrentDate" text="Aktueller Zeitpunkt"/>
    <f:field ref="objvalidfrom" text="Gültig ab" dateonly="true"/>
    <f:field ref="objvalidto" text="Gültig bis" dateonly="true"/>
    <f:field ref="FSCFOLIO_1_1001_FieldReleasedVersionDate" text="Freigegebene Version vom"/>
    <f:field ref="FSCFOLIO_1_1001_FieldReleasedVersionNr" text="Freigegebene Versionsnummer"/>
    <f:field ref="CCAPRECONFIG_15_1001_Objektname" text="Objektname"/>
    <f:field ref="objname" text="Name"/>
    <f:field ref="objsubject" text="Betreff (einzeilig)"/>
    <f:field ref="objcreatedby" text="Erzeugt von"/>
    <f:field ref="objcreatedat" text="Erzeugt am/um"/>
    <f:field ref="objchangedby" text="Letzte Änderung von"/>
    <f:field ref="objmodifiedat" text="Letzte Änderung am/um"/>
  </f:display>
  <f:display text="Serienbrief">
    <f:field ref="doc_FSCFOLIO_1_1001_FieldDocumentNumber" text="Dokument Nummer"/>
    <f:field ref="doc_FSCFOLIO_1_1001_FieldSubject" text="Betreff"/>
  </f:display>
  <f:display text="Unterschriften">
    <f:field ref="FSCFOLIO_1_1001_SignaturesFldCtx_FSCFOLIO_1_1001_FieldLastSignature" text="Letzte Unterschrift"/>
    <f:field ref="FSCFOLIO_1_1001_SignaturesFldCtx_FSCFOLIO_1_1001_FieldLastSignatureBy" text="Letzte Unterschrift von"/>
    <f:field ref="FSCFOLIO_1_1001_SignaturesFldCtx_FSCFOLIO_1_1001_FieldLastSignatureAt" text="Letzte Unterschrift am/um"/>
    <f:field ref="FSCFOLIO_1_1001_SignaturesFldCtx_FSCFOLIO_1_1001_FieldLastSignatureRemark" text="Bemerkung der letzten Unterschrift"/>
  </f:display>
  <f:identities>{"LKOOEDOK_1000_3800":{"EigentuemerDienststelle":null,"EigentuemerKostenstelleNr":null,"FeldKundeBNR":null,"FeldKundeName":null,"FeldKundeStrasse":null,"FeldKundeOrt":null,"FeldAuftragNummer":null,"FeldKundeTelefon":null,"FeldKundeMobil":null,"FeldKundeEmail":null,"FeldKundeHomepage":null,"EigentuemerName":null,"DstAnschrift":null,"DstPostort":null,"EigentuemerTelefon":null,"EigentuemerEMail":null},"FSCFOLIO_1_1001":{"FieldDocumentNumber":null,"FieldSubject":null,"SignaturesFldCtx":null,"FieldLastSignature":null,"FieldLastSignatureBy":null,"FieldLastSignatureAt":null,"FieldLastSignatureRemark":null,"FieldCurrentUser":null,"FieldCurrentDate":null,"FieldReleasedVersionDate":null,"FieldReleasedVersionNr":null},"_":{"doc":null,"objvalidfrom":null,"objvalidto":null,"objname":null,"objsubject":null,"objcreatedby":null,"objcreatedat":null,"objchangedby":null,"objmodifiedat":null},"CCAPRECONFIG_15_1001":{"Objektname":null}}</f:identities>
  <f:translations>{}</f:translations>
</f:fields>
</file>

<file path=customXml/item3.xml><?xml version="1.0" encoding="utf-8"?>
<p:properties xmlns:p="http://schemas.microsoft.com/office/2006/metadata/properties" xmlns:xsi="http://www.w3.org/2001/XMLSchema-instance" xmlns:pc="http://schemas.microsoft.com/office/infopath/2007/PartnerControls">
  <documentManagement>
    <LK_SP_Version xmlns="4802bc48-f700-45cd-96bf-5419fb661adf" xsi:nil="true"/>
    <_dlc_DocId xmlns="4802bc48-f700-45cd-96bf-5419fb661adf">INTRANET-1226192313-515</_dlc_DocId>
    <LK_SP_Geaendert xmlns="4802bc48-f700-45cd-96bf-5419fb661adf" xsi:nil="true"/>
    <KlassifizierungTaxHTField0 xmlns="4802bc48-f700-45cd-96bf-5419fb661adf">
      <Terms xmlns="http://schemas.microsoft.com/office/infopath/2007/PartnerControls">
        <TermInfo xmlns="http://schemas.microsoft.com/office/infopath/2007/PartnerControls">
          <TermName xmlns="http://schemas.microsoft.com/office/infopath/2007/PartnerControls">BerDok-LKOÖ</TermName>
          <TermId xmlns="http://schemas.microsoft.com/office/infopath/2007/PartnerControls">59cb2b59-05de-4a51-b969-61e6606ad95e</TermId>
        </TermInfo>
      </Terms>
    </KlassifizierungTaxHTField0>
    <LK_Aendernd xmlns="4802bc48-f700-45cd-96bf-5419fb661adf">
      <UserInfo>
        <DisplayName/>
        <AccountId xsi:nil="true"/>
        <AccountType/>
      </UserInfo>
    </LK_Aendernd>
    <IconOverlay xmlns="http://schemas.microsoft.com/sharepoint/v4" xsi:nil="true"/>
    <Dienststelle xmlns="4802bc48-f700-45cd-96bf-5419fb661adf">Forst und Bioenergie</Dienststelle>
    <Original_Datei xmlns="3295bb07-7d40-4c85-b147-2018f03680be">
      <Url xsi:nil="true"/>
      <Description xsi:nil="true"/>
    </Original_Datei>
    <LK_Lesend xmlns="4802bc48-f700-45cd-96bf-5419fb661adf">
      <UserInfo>
        <DisplayName/>
        <AccountId xsi:nil="true"/>
        <AccountType/>
      </UserInfo>
    </LK_Lesend>
    <ProduktTaxHTField0 xmlns="4802bc48-f700-45cd-96bf-5419fb661adf">
      <Terms xmlns="http://schemas.microsoft.com/office/infopath/2007/PartnerControls">
        <TermInfo xmlns="http://schemas.microsoft.com/office/infopath/2007/PartnerControls">
          <TermName xmlns="http://schemas.microsoft.com/office/infopath/2007/PartnerControls">Wildschaden - Grundberatung [1.16.1.2]</TermName>
          <TermId xmlns="http://schemas.microsoft.com/office/infopath/2007/PartnerControls">0cdbadb6-3b9a-4212-a448-a8b7e6e9548a</TermId>
        </TermInfo>
      </Terms>
    </ProduktTaxHTField0>
    <Team xmlns="4802bc48-f700-45cd-96bf-5419fb661adf">false</Team>
    <TaxCatchAll xmlns="4802bc48-f700-45cd-96bf-5419fb661adf">
      <Value>286</Value>
      <Value>147</Value>
    </TaxCatchAll>
    <Verband xmlns="4802bc48-f700-45cd-96bf-5419fb661adf">false</Verband>
    <Kunden xmlns="4802bc48-f700-45cd-96bf-5419fb661adf">true</Kunden>
    <ProduktTaxHTField0 xmlns="7231bce4-479c-4561-965f-05f9c0e0d000" xsi:nil="true"/>
    <_dlc_DocIdUrl xmlns="4802bc48-f700-45cd-96bf-5419fb661adf">
      <Url>http://intranet/INFO/_layouts/15/DocIdRedir.aspx?ID=INTRANET-1226192313-515</Url>
      <Description>INTRANET-1226192313-515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kument" ma:contentTypeID="0x01010048E53E9EF03921449743D1F20D4F4EF2" ma:contentTypeVersion="24" ma:contentTypeDescription="Ein neues Dokument erstellen." ma:contentTypeScope="" ma:versionID="a096b7e1646b5b10dd734002552c0426">
  <xsd:schema xmlns:xsd="http://www.w3.org/2001/XMLSchema" xmlns:xs="http://www.w3.org/2001/XMLSchema" xmlns:p="http://schemas.microsoft.com/office/2006/metadata/properties" xmlns:ns2="4802bc48-f700-45cd-96bf-5419fb661adf" xmlns:ns3="7231bce4-479c-4561-965f-05f9c0e0d000" xmlns:ns4="http://schemas.microsoft.com/sharepoint/v4" xmlns:ns5="3295bb07-7d40-4c85-b147-2018f03680be" targetNamespace="http://schemas.microsoft.com/office/2006/metadata/properties" ma:root="true" ma:fieldsID="70e6145956e3abd21a08d14ea9408bfc" ns2:_="" ns3:_="" ns4:_="" ns5:_="">
    <xsd:import namespace="4802bc48-f700-45cd-96bf-5419fb661adf"/>
    <xsd:import namespace="7231bce4-479c-4561-965f-05f9c0e0d000"/>
    <xsd:import namespace="http://schemas.microsoft.com/sharepoint/v4"/>
    <xsd:import namespace="3295bb07-7d40-4c85-b147-2018f03680be"/>
    <xsd:element name="properties">
      <xsd:complexType>
        <xsd:sequence>
          <xsd:element name="documentManagement">
            <xsd:complexType>
              <xsd:all>
                <xsd:element ref="ns2:Kunden" minOccurs="0"/>
                <xsd:element ref="ns2:Dienststelle" minOccurs="0"/>
                <xsd:element ref="ns2:LK_SP_Version" minOccurs="0"/>
                <xsd:element ref="ns2:LK_SP_Geaendert" minOccurs="0"/>
                <xsd:element ref="ns2:TaxCatchAll" minOccurs="0"/>
                <xsd:element ref="ns2:TaxCatchAllLabel" minOccurs="0"/>
                <xsd:element ref="ns2:ProduktTaxHTField0" minOccurs="0"/>
                <xsd:element ref="ns3:ProduktTaxHTField0" minOccurs="0"/>
                <xsd:element ref="ns4:IconOverlay" minOccurs="0"/>
                <xsd:element ref="ns2:KlassifizierungTaxHTField0" minOccurs="0"/>
                <xsd:element ref="ns5:Original_Datei" minOccurs="0"/>
                <xsd:element ref="ns2:Team" minOccurs="0"/>
                <xsd:element ref="ns2:Verband" minOccurs="0"/>
                <xsd:element ref="ns2:LK_Lesend" minOccurs="0"/>
                <xsd:element ref="ns2:LK_Aendernd"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02bc48-f700-45cd-96bf-5419fb661adf" elementFormDefault="qualified">
    <xsd:import namespace="http://schemas.microsoft.com/office/2006/documentManagement/types"/>
    <xsd:import namespace="http://schemas.microsoft.com/office/infopath/2007/PartnerControls"/>
    <xsd:element name="Kunden" ma:index="3" nillable="true" ma:displayName="Kunden" ma:default="0" ma:description="Diese Information darf an Kunden weitergegeben werden." ma:internalName="Kunden">
      <xsd:simpleType>
        <xsd:restriction base="dms:Boolean"/>
      </xsd:simpleType>
    </xsd:element>
    <xsd:element name="Dienststelle" ma:index="5" nillable="true" ma:displayName="Dienststelle" ma:internalName="Dienststelle" ma:readOnly="false">
      <xsd:simpleType>
        <xsd:restriction base="dms:Text">
          <xsd:maxLength value="255"/>
        </xsd:restriction>
      </xsd:simpleType>
    </xsd:element>
    <xsd:element name="LK_SP_Version" ma:index="7" nillable="true" ma:displayName="LK_SP_Version" ma:hidden="true" ma:internalName="LK_SP_Version" ma:readOnly="false">
      <xsd:simpleType>
        <xsd:restriction base="dms:Text">
          <xsd:maxLength value="8"/>
        </xsd:restriction>
      </xsd:simpleType>
    </xsd:element>
    <xsd:element name="LK_SP_Geaendert" ma:index="8" nillable="true" ma:displayName="LK_SP_Geaendert" ma:hidden="true" ma:internalName="LK_SP_Geaendert" ma:readOnly="false">
      <xsd:simpleType>
        <xsd:restriction base="dms:Text">
          <xsd:maxLength value="22"/>
        </xsd:restriction>
      </xsd:simpleType>
    </xsd:element>
    <xsd:element name="TaxCatchAll" ma:index="9" nillable="true" ma:displayName="Taxonomiespalte &quot;Alle abfangen&quot;" ma:hidden="true" ma:list="{a0774353-b0aa-4c3c-9688-1488cfab528e}" ma:internalName="TaxCatchAll" ma:showField="CatchAllData" ma:web="4802bc48-f700-45cd-96bf-5419fb661adf">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iespalte &quot;Alle abfangen&quot;1" ma:hidden="true" ma:list="{a0774353-b0aa-4c3c-9688-1488cfab528e}" ma:internalName="TaxCatchAllLabel" ma:readOnly="true" ma:showField="CatchAllDataLabel" ma:web="4802bc48-f700-45cd-96bf-5419fb661adf">
      <xsd:complexType>
        <xsd:complexContent>
          <xsd:extension base="dms:MultiChoiceLookup">
            <xsd:sequence>
              <xsd:element name="Value" type="dms:Lookup" maxOccurs="unbounded" minOccurs="0" nillable="true"/>
            </xsd:sequence>
          </xsd:extension>
        </xsd:complexContent>
      </xsd:complexType>
    </xsd:element>
    <xsd:element name="ProduktTaxHTField0" ma:index="12" nillable="true" ma:taxonomy="true" ma:internalName="ProduktTaxHTField0" ma:taxonomyFieldName="Produkt" ma:displayName="Produkt" ma:indexed="true" ma:default="" ma:fieldId="{876cd537-fb82-4fac-aa15-53e99c509c6b}" ma:sspId="abf9c73d-6d8f-4424-b05a-a92ebac54cac" ma:termSetId="d395f4bb-5557-4036-be53-f628fa069a68" ma:anchorId="00000000-0000-0000-0000-000000000000" ma:open="false" ma:isKeyword="false">
      <xsd:complexType>
        <xsd:sequence>
          <xsd:element ref="pc:Terms" minOccurs="0" maxOccurs="1"/>
        </xsd:sequence>
      </xsd:complexType>
    </xsd:element>
    <xsd:element name="KlassifizierungTaxHTField0" ma:index="20" nillable="true" ma:taxonomy="true" ma:internalName="KlassifizierungTaxHTField0" ma:taxonomyFieldName="Klassifizierung" ma:displayName="Klassifizierung" ma:indexed="true" ma:default="" ma:fieldId="{6688fbe1-0258-43be-95ee-530d96d6da12}" ma:sspId="abf9c73d-6d8f-4424-b05a-a92ebac54cac" ma:termSetId="56542548-dc65-41b6-b844-3083f4b666a8" ma:anchorId="00000000-0000-0000-0000-000000000000" ma:open="false" ma:isKeyword="false">
      <xsd:complexType>
        <xsd:sequence>
          <xsd:element ref="pc:Terms" minOccurs="0" maxOccurs="1"/>
        </xsd:sequence>
      </xsd:complexType>
    </xsd:element>
    <xsd:element name="Team" ma:index="22" nillable="true" ma:displayName="Team" ma:default="0" ma:description="Diese Information wird nur Mitarbeitern des eigenen Teams angezeigt." ma:internalName="Team">
      <xsd:simpleType>
        <xsd:restriction base="dms:Boolean"/>
      </xsd:simpleType>
    </xsd:element>
    <xsd:element name="Verband" ma:index="23" nillable="true" ma:displayName="Verband" ma:default="0" ma:internalName="Verband">
      <xsd:simpleType>
        <xsd:restriction base="dms:Boolean"/>
      </xsd:simpleType>
    </xsd:element>
    <xsd:element name="LK_Lesend" ma:index="24" nillable="true" ma:displayName="LK_Lesend" ma:list="UserInfo" ma:SearchPeopleOnly="false" ma:SharePointGroup="0" ma:internalName="LK_Lesend"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LK_Aendernd" ma:index="25" nillable="true" ma:displayName="LK_Aendernd" ma:list="UserInfo" ma:SearchPeopleOnly="false" ma:SharePointGroup="0" ma:internalName="LK_Aendernd"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dlc_DocId" ma:index="26" nillable="true" ma:displayName="Wert der Dokument-ID" ma:description="Der Wert der diesem Element zugewiesenen Dokument-ID." ma:internalName="_dlc_DocId" ma:readOnly="true">
      <xsd:simpleType>
        <xsd:restriction base="dms:Text"/>
      </xsd:simpleType>
    </xsd:element>
    <xsd:element name="_dlc_DocIdUrl" ma:index="27" nillable="true" ma:displayName="Dokument-ID" ma:description="Permanenter Hyperlink zu diesem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Beständige ID" ma:description="ID beim Hinzufügen beibehalten."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231bce4-479c-4561-965f-05f9c0e0d000" elementFormDefault="qualified">
    <xsd:import namespace="http://schemas.microsoft.com/office/2006/documentManagement/types"/>
    <xsd:import namespace="http://schemas.microsoft.com/office/infopath/2007/PartnerControls"/>
    <xsd:element name="ProduktTaxHTField0" ma:index="16" nillable="true" ma:displayName="Produkt_0" ma:hidden="true" ma:internalName="ProduktTaxHTField00">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295bb07-7d40-4c85-b147-2018f03680be" elementFormDefault="qualified">
    <xsd:import namespace="http://schemas.microsoft.com/office/2006/documentManagement/types"/>
    <xsd:import namespace="http://schemas.microsoft.com/office/infopath/2007/PartnerControls"/>
    <xsd:element name="Original_Datei" ma:index="21" nillable="true" ma:displayName="Original_Datei" ma:internalName="Original_Datei">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Inhaltstyp"/>
        <xsd:element ref="dc:title" minOccurs="0" maxOccurs="1" ma:index="1" ma:displayName="Titel"/>
        <xsd:element ref="dc:subject" minOccurs="0" maxOccurs="1"/>
        <xsd:element ref="dc:description" minOccurs="0" maxOccurs="1" ma:index="6" ma:displayName="Kommentare"/>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3E1D54A-DF00-4159-A887-9690CB91B577}">
  <ds:schemaRefs>
    <ds:schemaRef ds:uri="http://schemas.microsoft.com/sharepoint/v3/contenttype/forms"/>
  </ds:schemaRefs>
</ds:datastoreItem>
</file>

<file path=customXml/itemProps2.xml><?xml version="1.0" encoding="utf-8"?>
<ds:datastoreItem xmlns:ds="http://schemas.openxmlformats.org/officeDocument/2006/customXml" ds:itemID="{4E8A9591-F074-446B-902F-511FF79C122F}">
  <ds:schemaRefs>
    <ds:schemaRef ds:uri="http://schemas.fabasoft.com/folio/2007/fields"/>
  </ds:schemaRefs>
</ds:datastoreItem>
</file>

<file path=customXml/itemProps3.xml><?xml version="1.0" encoding="utf-8"?>
<ds:datastoreItem xmlns:ds="http://schemas.openxmlformats.org/officeDocument/2006/customXml" ds:itemID="{F26FFE8A-C3CE-4DB8-85A9-CFF95B210948}">
  <ds:schemaRefs>
    <ds:schemaRef ds:uri="http://schemas.microsoft.com/sharepoint/v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4802bc48-f700-45cd-96bf-5419fb661adf"/>
    <ds:schemaRef ds:uri="http://purl.org/dc/elements/1.1/"/>
    <ds:schemaRef ds:uri="http://schemas.microsoft.com/office/2006/metadata/properties"/>
    <ds:schemaRef ds:uri="3295bb07-7d40-4c85-b147-2018f03680be"/>
    <ds:schemaRef ds:uri="7231bce4-479c-4561-965f-05f9c0e0d000"/>
    <ds:schemaRef ds:uri="http://www.w3.org/XML/1998/namespace"/>
    <ds:schemaRef ds:uri="http://purl.org/dc/dcmitype/"/>
  </ds:schemaRefs>
</ds:datastoreItem>
</file>

<file path=customXml/itemProps4.xml><?xml version="1.0" encoding="utf-8"?>
<ds:datastoreItem xmlns:ds="http://schemas.openxmlformats.org/officeDocument/2006/customXml" ds:itemID="{79B2C84F-A172-4DC1-84DB-A89577FAD9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02bc48-f700-45cd-96bf-5419fb661adf"/>
    <ds:schemaRef ds:uri="7231bce4-479c-4561-965f-05f9c0e0d000"/>
    <ds:schemaRef ds:uri="http://schemas.microsoft.com/sharepoint/v4"/>
    <ds:schemaRef ds:uri="3295bb07-7d40-4c85-b147-2018f03680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03DE4955-9E11-41DC-8080-0866F9B2172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17</vt:i4>
      </vt:variant>
    </vt:vector>
  </HeadingPairs>
  <TitlesOfParts>
    <vt:vector size="19" baseType="lpstr">
      <vt:lpstr>Auswertung</vt:lpstr>
      <vt:lpstr>Aufnahmeformular</vt:lpstr>
      <vt:lpstr>Alter</vt:lpstr>
      <vt:lpstr>Aufnahmeformular!Druckbereich</vt:lpstr>
      <vt:lpstr>Auswertung!Druckbereich</vt:lpstr>
      <vt:lpstr>Entmischung</vt:lpstr>
      <vt:lpstr>Fimi</vt:lpstr>
      <vt:lpstr>Fimil</vt:lpstr>
      <vt:lpstr>Fimio</vt:lpstr>
      <vt:lpstr>Fioh</vt:lpstr>
      <vt:lpstr>Kulturpflege</vt:lpstr>
      <vt:lpstr>NaVer</vt:lpstr>
      <vt:lpstr>NPfla</vt:lpstr>
      <vt:lpstr>Pflege</vt:lpstr>
      <vt:lpstr>Quali</vt:lpstr>
      <vt:lpstr>Standortsgüte</vt:lpstr>
      <vt:lpstr>Tami</vt:lpstr>
      <vt:lpstr>Taoh</vt:lpstr>
      <vt:lpstr>Wuchsalter</vt:lpstr>
    </vt:vector>
  </TitlesOfParts>
  <Company>Landwirtschaftskammer für OÖ</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Bewertung von Verbiss- und Fegeschaeden</dc:title>
  <dc:creator>Gerald Buchberger;Gerhard Rumpfhuber</dc:creator>
  <dc:description/>
  <cp:lastModifiedBy>Buchberger Gerald</cp:lastModifiedBy>
  <cp:lastPrinted>2017-02-20T13:08:09Z</cp:lastPrinted>
  <dcterms:created xsi:type="dcterms:W3CDTF">2010-02-19T07:40:56Z</dcterms:created>
  <dcterms:modified xsi:type="dcterms:W3CDTF">2026-03-17T08:28:42Z</dcterms:modified>
</cp:coreProperties>
</file>

<file path=docProps/custom.xml><?xml version="1.0" encoding="utf-8"?>
<Properties xmlns="http://schemas.openxmlformats.org/officeDocument/2006/custom-properties" xmlns:vt="http://schemas.openxmlformats.org/officeDocument/2006/docPropsVTypes">
  <property name="FSC#LKOOEDOK@1000.3800:EigentuemerDienststelle" pid="2" fmtid="{D5CDD505-2E9C-101B-9397-08002B2CF9AE}">
    <vt:lpwstr>Forst und Bioenergie</vt:lpwstr>
  </property>
  <property name="FSC#LKOOEDOK@1000.3800:EigentuemerKostenstelleNr" pid="3" fmtid="{D5CDD505-2E9C-101B-9397-08002B2CF9AE}">
    <vt:lpwstr>120</vt:lpwstr>
  </property>
  <property name="FSC#LKOOEDOK@1000.3800:EigentuemerAnschrift" pid="4" fmtid="{D5CDD505-2E9C-101B-9397-08002B2CF9AE}">
    <vt:lpwstr>Aktivweg 5/10</vt:lpwstr>
  </property>
  <property name="FSC#LKOOEDOK@1000.3800:EigentuemerPostort" pid="5" fmtid="{D5CDD505-2E9C-101B-9397-08002B2CF9AE}">
    <vt:lpwstr>4222 St. Georgen an der Gusen</vt:lpwstr>
  </property>
  <property name="FSC#LKOOEDOK@1000.3800:Objektname" pid="6" fmtid="{D5CDD505-2E9C-101B-9397-08002B2CF9AE}">
    <vt:lpwstr>Berechnungshilfe Bewertung von Verbiss- und Fegeschäden im Wald_x005f_2026</vt:lpwstr>
  </property>
  <property name="FSC#LKOOEDOK@1000.3800:Betreff" pid="7" fmtid="{D5CDD505-2E9C-101B-9397-08002B2CF9AE}">
    <vt:lpwstr/>
  </property>
  <property name="FSC#LKOOEDOK@1000.3800:Gruppe" pid="8" fmtid="{D5CDD505-2E9C-101B-9397-08002B2CF9AE}">
    <vt:lpwstr>A-FW (Abt Forst- und Holzwirtschaft)</vt:lpwstr>
  </property>
  <property name="FSC#LKOOEDOK@1000.3800:EigentuemerTelefon" pid="9" fmtid="{D5CDD505-2E9C-101B-9397-08002B2CF9AE}">
    <vt:lpwstr>+43 (50) 6902-1432</vt:lpwstr>
  </property>
  <property name="FSC#LKOOEDOK@1000.3800:Versionsnummer" pid="10" fmtid="{D5CDD505-2E9C-101B-9397-08002B2CF9AE}">
    <vt:lpwstr>1</vt:lpwstr>
  </property>
  <property name="FSC#LKOOEDOK@1000.3800:EigentuemerName" pid="11" fmtid="{D5CDD505-2E9C-101B-9397-08002B2CF9AE}">
    <vt:lpwstr>DI Gerald Buchberger</vt:lpwstr>
  </property>
  <property name="FSC#LKOOEDOK@1000.3800:EigentuemerMaNr" pid="12" fmtid="{D5CDD505-2E9C-101B-9397-08002B2CF9AE}">
    <vt:lpwstr>1389</vt:lpwstr>
  </property>
  <property name="FSC#LKOOEDOK@1000.3800:EigentuemerEMail" pid="13" fmtid="{D5CDD505-2E9C-101B-9397-08002B2CF9AE}">
    <vt:lpwstr>Gerald.Buchberger@LK-OOE.AT</vt:lpwstr>
  </property>
  <property name="FSC#LKOOEDOK@1000.3800:EigentuemerPersonEMail" pid="14" fmtid="{D5CDD505-2E9C-101B-9397-08002B2CF9AE}">
    <vt:lpwstr>Gerald.Buchberger@LK-OOE.AT</vt:lpwstr>
  </property>
  <property name="FSC#LKOOEDOK@1000.3800:DstTelefon" pid="15" fmtid="{D5CDD505-2E9C-101B-9397-08002B2CF9AE}">
    <vt:lpwstr>+43 (50) 6902-1434</vt:lpwstr>
  </property>
  <property name="FSC#LKOOEDOK@1000.3800:DstPostort" pid="16" fmtid="{D5CDD505-2E9C-101B-9397-08002B2CF9AE}">
    <vt:lpwstr>4021 Linz</vt:lpwstr>
  </property>
  <property name="FSC#LKOOEDOK@1000.3800:DstOrt" pid="17" fmtid="{D5CDD505-2E9C-101B-9397-08002B2CF9AE}">
    <vt:lpwstr>Linz</vt:lpwstr>
  </property>
  <property name="FSC#LKOOEDOK@1000.3800:DstOrtKurz" pid="18" fmtid="{D5CDD505-2E9C-101B-9397-08002B2CF9AE}">
    <vt:lpwstr>Linz</vt:lpwstr>
  </property>
  <property name="FSC#LKOOEDOK@1000.3800:DstName" pid="19" fmtid="{D5CDD505-2E9C-101B-9397-08002B2CF9AE}">
    <vt:lpwstr>Forst und Bioenergie</vt:lpwstr>
  </property>
  <property name="FSC#LKOOEDOK@1000.3800:DstFax" pid="20" fmtid="{D5CDD505-2E9C-101B-9397-08002B2CF9AE}">
    <vt:lpwstr>+43 (50) 6902-91434</vt:lpwstr>
  </property>
  <property name="FSC#LKOOEDOK@1000.3800:DstEMail" pid="21" fmtid="{D5CDD505-2E9C-101B-9397-08002B2CF9AE}">
    <vt:lpwstr>forst@lk-ooe.at</vt:lpwstr>
  </property>
  <property name="FSC#LKOOEDOK@1000.3800:DstAnschrift" pid="22" fmtid="{D5CDD505-2E9C-101B-9397-08002B2CF9AE}">
    <vt:lpwstr>Auf der Gugl 3</vt:lpwstr>
  </property>
  <property name="FSC#LKOOEDOK@1000.3800:AenderungsID" pid="23" fmtid="{D5CDD505-2E9C-101B-9397-08002B2CF9AE}">
    <vt:lpwstr>lk-ooe\buchbge</vt:lpwstr>
  </property>
  <property name="FSC#LKOOEDOK@1000.3800:EigentuemerID" pid="24" fmtid="{D5CDD505-2E9C-101B-9397-08002B2CF9AE}">
    <vt:lpwstr>lk-ooe\buchbge</vt:lpwstr>
  </property>
  <property name="FSC#LKOOEDOK@1000.3800:KundeName" pid="25" fmtid="{D5CDD505-2E9C-101B-9397-08002B2CF9AE}">
    <vt:lpwstr/>
  </property>
  <property name="FSC#LKOOEDOK@1000.3800:KundeStrasse" pid="26" fmtid="{D5CDD505-2E9C-101B-9397-08002B2CF9AE}">
    <vt:lpwstr/>
  </property>
  <property name="FSC#LKOOEDOK@1000.3800:KundeOrt" pid="27" fmtid="{D5CDD505-2E9C-101B-9397-08002B2CF9AE}">
    <vt:lpwstr/>
  </property>
  <property name="FSC#LKOOEDOK@1000.3800:AenderungsDatum" pid="28" fmtid="{D5CDD505-2E9C-101B-9397-08002B2CF9AE}">
    <vt:lpwstr>17.03.2026</vt:lpwstr>
  </property>
  <property name="FSC#LKOOEDOK@1000.3800:Adresse" pid="29" fmtid="{D5CDD505-2E9C-101B-9397-08002B2CF9AE}">
    <vt:lpwstr>COO.1000.3800.7.11537258</vt:lpwstr>
  </property>
  <property name="FSC#LKOOEDOK@1000.3800:KundeGrussformel" pid="30" fmtid="{D5CDD505-2E9C-101B-9397-08002B2CF9AE}">
    <vt:lpwstr>Sehr geehrte Damen und Herren</vt:lpwstr>
  </property>
  <property name="FSC#LKOOEDOK@1000.3800:KundeAnschrift" pid="31" fmtid="{D5CDD505-2E9C-101B-9397-08002B2CF9AE}">
    <vt:lpwstr/>
  </property>
  <property name="FSC#LKOOEDOK@1000.3800:KundeTelefon" pid="32" fmtid="{D5CDD505-2E9C-101B-9397-08002B2CF9AE}">
    <vt:lpwstr/>
  </property>
  <property name="FSC#LKOOEDOK@1000.3800:KundeEmail" pid="33" fmtid="{D5CDD505-2E9C-101B-9397-08002B2CF9AE}">
    <vt:lpwstr/>
  </property>
  <property name="FSC#LKOOEDOK@1000.3800:Kategorie" pid="34" fmtid="{D5CDD505-2E9C-101B-9397-08002B2CF9AE}">
    <vt:lpwstr/>
  </property>
  <property name="FSC#LKOOEDOK@1000.3800:Titel" pid="35" fmtid="{D5CDD505-2E9C-101B-9397-08002B2CF9AE}">
    <vt:lpwstr/>
  </property>
  <property name="FSC#LKOOEDOK@1000.3800:Thema" pid="36" fmtid="{D5CDD505-2E9C-101B-9397-08002B2CF9AE}">
    <vt:lpwstr/>
  </property>
  <property name="FSC#LKOOEDOK@1000.3800:Bereich" pid="37" fmtid="{D5CDD505-2E9C-101B-9397-08002B2CF9AE}">
    <vt:lpwstr/>
  </property>
  <property name="FSC#LKOOEDOK@1000.3800:Stichworte" pid="38" fmtid="{D5CDD505-2E9C-101B-9397-08002B2CF9AE}">
    <vt:lpwstr/>
  </property>
  <property name="FSC#LKOOEDOK@1000.3800:Kommentar" pid="39" fmtid="{D5CDD505-2E9C-101B-9397-08002B2CF9AE}">
    <vt:lpwstr/>
  </property>
  <property name="FSC#LKOOEDOK@1000.3800:ProduktEbene4" pid="40" fmtid="{D5CDD505-2E9C-101B-9397-08002B2CF9AE}">
    <vt:lpwstr/>
  </property>
  <property name="FSC#LKOOEDOK@1000.3800:Geburtsdatum" pid="41" fmtid="{D5CDD505-2E9C-101B-9397-08002B2CF9AE}">
    <vt:lpwstr/>
  </property>
  <property name="FSC#LKOOEDOK@1000.3800:Sozialversicherungsnummer" pid="42" fmtid="{D5CDD505-2E9C-101B-9397-08002B2CF9AE}">
    <vt:lpwstr/>
  </property>
  <property name="FSC#LKOOEDOK@1000.3800:KundeMobil" pid="43" fmtid="{D5CDD505-2E9C-101B-9397-08002B2CF9AE}">
    <vt:lpwstr/>
  </property>
  <property name="FSC#LKOOEDOK@1000.3800:KundeBNR" pid="44" fmtid="{D5CDD505-2E9C-101B-9397-08002B2CF9AE}">
    <vt:lpwstr/>
  </property>
  <property name="FSC#COOELAK@1.1001:Subject" pid="45" fmtid="{D5CDD505-2E9C-101B-9397-08002B2CF9AE}">
    <vt:lpwstr/>
  </property>
  <property name="FSC#COOELAK@1.1001:CreatedAt" pid="46" fmtid="{D5CDD505-2E9C-101B-9397-08002B2CF9AE}">
    <vt:lpwstr>17.03.2026</vt:lpwstr>
  </property>
  <property name="FSC#COOSYSTEM@1.1:Container" pid="47" fmtid="{D5CDD505-2E9C-101B-9397-08002B2CF9AE}">
    <vt:lpwstr>COO.1000.3800.7.11537258</vt:lpwstr>
  </property>
  <property name="FSC#FSCFOLIO@1.1001:docpropproject" pid="48" fmtid="{D5CDD505-2E9C-101B-9397-08002B2CF9AE}">
    <vt:lpwstr/>
  </property>
  <property name="FSC#LKOOEDOK@1000.3800:DatumVorlage" pid="49" fmtid="{D5CDD505-2E9C-101B-9397-08002B2CF9AE}">
    <vt:lpwstr/>
  </property>
  <property name="FSC#LKOOEDOK@1000.3800:KundeHomepage" pid="50" fmtid="{D5CDD505-2E9C-101B-9397-08002B2CF9AE}">
    <vt:lpwstr/>
  </property>
  <property name="FSC#COOELAK@1.1001:FileReference" pid="51" fmtid="{D5CDD505-2E9C-101B-9397-08002B2CF9AE}">
    <vt:lpwstr/>
  </property>
  <property name="FSC#COOELAK@1.1001:FileRefYear" pid="52" fmtid="{D5CDD505-2E9C-101B-9397-08002B2CF9AE}">
    <vt:lpwstr/>
  </property>
  <property name="FSC#COOELAK@1.1001:FileRefOrdinal" pid="53" fmtid="{D5CDD505-2E9C-101B-9397-08002B2CF9AE}">
    <vt:lpwstr/>
  </property>
  <property name="FSC#COOELAK@1.1001:FileRefOU" pid="54" fmtid="{D5CDD505-2E9C-101B-9397-08002B2CF9AE}">
    <vt:lpwstr/>
  </property>
  <property name="FSC#COOELAK@1.1001:Organization" pid="55" fmtid="{D5CDD505-2E9C-101B-9397-08002B2CF9AE}">
    <vt:lpwstr/>
  </property>
  <property name="FSC#COOELAK@1.1001:Owner" pid="56" fmtid="{D5CDD505-2E9C-101B-9397-08002B2CF9AE}">
    <vt:lpwstr>DI Gerald Buchberger</vt:lpwstr>
  </property>
  <property name="FSC#COOELAK@1.1001:OwnerExtension" pid="57" fmtid="{D5CDD505-2E9C-101B-9397-08002B2CF9AE}">
    <vt:lpwstr>1432</vt:lpwstr>
  </property>
  <property name="FSC#COOELAK@1.1001:OwnerFaxExtension" pid="58" fmtid="{D5CDD505-2E9C-101B-9397-08002B2CF9AE}">
    <vt:lpwstr>91432</vt:lpwstr>
  </property>
  <property name="FSC#COOELAK@1.1001:DispatchedBy" pid="59" fmtid="{D5CDD505-2E9C-101B-9397-08002B2CF9AE}">
    <vt:lpwstr/>
  </property>
  <property name="FSC#COOELAK@1.1001:DispatchedAt" pid="60" fmtid="{D5CDD505-2E9C-101B-9397-08002B2CF9AE}">
    <vt:lpwstr/>
  </property>
  <property name="FSC#COOELAK@1.1001:ApprovedBy" pid="61" fmtid="{D5CDD505-2E9C-101B-9397-08002B2CF9AE}">
    <vt:lpwstr/>
  </property>
  <property name="FSC#COOELAK@1.1001:ApprovedAt" pid="62" fmtid="{D5CDD505-2E9C-101B-9397-08002B2CF9AE}">
    <vt:lpwstr/>
  </property>
  <property name="FSC#COOELAK@1.1001:Department" pid="63" fmtid="{D5CDD505-2E9C-101B-9397-08002B2CF9AE}">
    <vt:lpwstr>A-FW (Abt Forst- und Holzwirtschaft)</vt:lpwstr>
  </property>
  <property name="FSC#COOELAK@1.1001:OU" pid="64" fmtid="{D5CDD505-2E9C-101B-9397-08002B2CF9AE}">
    <vt:lpwstr>A-FW (Abt Forst- und Holzwirtschaft)</vt:lpwstr>
  </property>
  <property name="FSC#COOELAK@1.1001:Priority" pid="65" fmtid="{D5CDD505-2E9C-101B-9397-08002B2CF9AE}">
    <vt:lpwstr> ()</vt:lpwstr>
  </property>
  <property name="FSC#COOELAK@1.1001:ObjBarCode" pid="66" fmtid="{D5CDD505-2E9C-101B-9397-08002B2CF9AE}">
    <vt:lpwstr>*COO.1000.3800.7.4532229*</vt:lpwstr>
  </property>
  <property name="FSC#COOELAK@1.1001:RefBarCode" pid="67" fmtid="{D5CDD505-2E9C-101B-9397-08002B2CF9AE}">
    <vt:lpwstr/>
  </property>
  <property name="FSC#COOELAK@1.1001:FileRefBarCode" pid="68" fmtid="{D5CDD505-2E9C-101B-9397-08002B2CF9AE}">
    <vt:lpwstr>**</vt:lpwstr>
  </property>
  <property name="FSC#COOELAK@1.1001:ExternalRef" pid="69" fmtid="{D5CDD505-2E9C-101B-9397-08002B2CF9AE}">
    <vt:lpwstr/>
  </property>
  <property name="FSC#COOELAK@1.1001:IncomingNumber" pid="70" fmtid="{D5CDD505-2E9C-101B-9397-08002B2CF9AE}">
    <vt:lpwstr/>
  </property>
  <property name="FSC#COOELAK@1.1001:IncomingSubject" pid="71" fmtid="{D5CDD505-2E9C-101B-9397-08002B2CF9AE}">
    <vt:lpwstr/>
  </property>
  <property name="FSC#COOELAK@1.1001:ProcessResponsible" pid="72" fmtid="{D5CDD505-2E9C-101B-9397-08002B2CF9AE}">
    <vt:lpwstr/>
  </property>
  <property name="FSC#COOELAK@1.1001:ProcessResponsiblePhone" pid="73" fmtid="{D5CDD505-2E9C-101B-9397-08002B2CF9AE}">
    <vt:lpwstr/>
  </property>
  <property name="FSC#COOELAK@1.1001:ProcessResponsibleMail" pid="74" fmtid="{D5CDD505-2E9C-101B-9397-08002B2CF9AE}">
    <vt:lpwstr/>
  </property>
  <property name="FSC#COOELAK@1.1001:ProcessResponsibleFax" pid="75" fmtid="{D5CDD505-2E9C-101B-9397-08002B2CF9AE}">
    <vt:lpwstr/>
  </property>
  <property name="FSC#COOELAK@1.1001:ApproverFirstName" pid="76" fmtid="{D5CDD505-2E9C-101B-9397-08002B2CF9AE}">
    <vt:lpwstr/>
  </property>
  <property name="FSC#COOELAK@1.1001:ApproverSurName" pid="77" fmtid="{D5CDD505-2E9C-101B-9397-08002B2CF9AE}">
    <vt:lpwstr/>
  </property>
  <property name="FSC#COOELAK@1.1001:ApproverTitle" pid="78" fmtid="{D5CDD505-2E9C-101B-9397-08002B2CF9AE}">
    <vt:lpwstr/>
  </property>
  <property name="FSC#COOELAK@1.1001:ExternalDate" pid="79" fmtid="{D5CDD505-2E9C-101B-9397-08002B2CF9AE}">
    <vt:lpwstr/>
  </property>
  <property name="FSC#COOELAK@1.1001:SettlementApprovedAt" pid="80" fmtid="{D5CDD505-2E9C-101B-9397-08002B2CF9AE}">
    <vt:lpwstr/>
  </property>
  <property name="FSC#COOELAK@1.1001:BaseNumber" pid="81" fmtid="{D5CDD505-2E9C-101B-9397-08002B2CF9AE}">
    <vt:lpwstr/>
  </property>
  <property name="FSC#COOELAK@1.1001:CurrentUserRolePos" pid="82" fmtid="{D5CDD505-2E9C-101B-9397-08002B2CF9AE}">
    <vt:lpwstr>Mitarbeiter</vt:lpwstr>
  </property>
  <property name="FSC#COOELAK@1.1001:CurrentUserEmail" pid="83" fmtid="{D5CDD505-2E9C-101B-9397-08002B2CF9AE}">
    <vt:lpwstr>Gerald.Buchberger@LK-OOE.AT</vt:lpwstr>
  </property>
  <property name="FSC#ELAKGOV@1.1001:PersonalSubjGender" pid="84" fmtid="{D5CDD505-2E9C-101B-9397-08002B2CF9AE}">
    <vt:lpwstr/>
  </property>
  <property name="FSC#ELAKGOV@1.1001:PersonalSubjFirstName" pid="85" fmtid="{D5CDD505-2E9C-101B-9397-08002B2CF9AE}">
    <vt:lpwstr/>
  </property>
  <property name="FSC#ELAKGOV@1.1001:PersonalSubjSurName" pid="86" fmtid="{D5CDD505-2E9C-101B-9397-08002B2CF9AE}">
    <vt:lpwstr/>
  </property>
  <property name="FSC#ELAKGOV@1.1001:PersonalSubjSalutation" pid="87" fmtid="{D5CDD505-2E9C-101B-9397-08002B2CF9AE}">
    <vt:lpwstr/>
  </property>
  <property name="FSC#ELAKGOV@1.1001:PersonalSubjAddress" pid="88" fmtid="{D5CDD505-2E9C-101B-9397-08002B2CF9AE}">
    <vt:lpwstr/>
  </property>
  <property name="FSC#ATSTATECFG@1.1001:Office" pid="89" fmtid="{D5CDD505-2E9C-101B-9397-08002B2CF9AE}">
    <vt:lpwstr/>
  </property>
  <property name="FSC#ATSTATECFG@1.1001:Agent" pid="90" fmtid="{D5CDD505-2E9C-101B-9397-08002B2CF9AE}">
    <vt:lpwstr/>
  </property>
  <property name="FSC#ATSTATECFG@1.1001:AgentPhone" pid="91" fmtid="{D5CDD505-2E9C-101B-9397-08002B2CF9AE}">
    <vt:lpwstr/>
  </property>
  <property name="FSC#ATSTATECFG@1.1001:DepartmentFax" pid="92" fmtid="{D5CDD505-2E9C-101B-9397-08002B2CF9AE}">
    <vt:lpwstr/>
  </property>
  <property name="FSC#ATSTATECFG@1.1001:DepartmentEmail" pid="93" fmtid="{D5CDD505-2E9C-101B-9397-08002B2CF9AE}">
    <vt:lpwstr/>
  </property>
  <property name="FSC#ATSTATECFG@1.1001:SubfileDate" pid="94" fmtid="{D5CDD505-2E9C-101B-9397-08002B2CF9AE}">
    <vt:lpwstr/>
  </property>
  <property name="FSC#ATSTATECFG@1.1001:SubfileSubject" pid="95" fmtid="{D5CDD505-2E9C-101B-9397-08002B2CF9AE}">
    <vt:lpwstr/>
  </property>
  <property name="FSC#ATSTATECFG@1.1001:DepartmentZipCode" pid="96" fmtid="{D5CDD505-2E9C-101B-9397-08002B2CF9AE}">
    <vt:lpwstr/>
  </property>
  <property name="FSC#ATSTATECFG@1.1001:DepartmentCountry" pid="97" fmtid="{D5CDD505-2E9C-101B-9397-08002B2CF9AE}">
    <vt:lpwstr/>
  </property>
  <property name="FSC#ATSTATECFG@1.1001:DepartmentCity" pid="98" fmtid="{D5CDD505-2E9C-101B-9397-08002B2CF9AE}">
    <vt:lpwstr/>
  </property>
  <property name="FSC#ATSTATECFG@1.1001:DepartmentStreet" pid="99" fmtid="{D5CDD505-2E9C-101B-9397-08002B2CF9AE}">
    <vt:lpwstr/>
  </property>
  <property name="FSC#ATSTATECFG@1.1001:DepartmentDVR" pid="100" fmtid="{D5CDD505-2E9C-101B-9397-08002B2CF9AE}">
    <vt:lpwstr/>
  </property>
  <property name="FSC#ATSTATECFG@1.1001:DepartmentUID" pid="101" fmtid="{D5CDD505-2E9C-101B-9397-08002B2CF9AE}">
    <vt:lpwstr/>
  </property>
  <property name="FSC#ATSTATECFG@1.1001:SubfileReference" pid="102" fmtid="{D5CDD505-2E9C-101B-9397-08002B2CF9AE}">
    <vt:lpwstr/>
  </property>
  <property name="FSC#ATSTATECFG@1.1001:Clause" pid="103" fmtid="{D5CDD505-2E9C-101B-9397-08002B2CF9AE}">
    <vt:lpwstr/>
  </property>
  <property name="FSC#ATSTATECFG@1.1001:ApprovedSignature" pid="104" fmtid="{D5CDD505-2E9C-101B-9397-08002B2CF9AE}">
    <vt:lpwstr/>
  </property>
  <property name="FSC#ATSTATECFG@1.1001:BankAccount" pid="105" fmtid="{D5CDD505-2E9C-101B-9397-08002B2CF9AE}">
    <vt:lpwstr/>
  </property>
  <property name="FSC#ATSTATECFG@1.1001:BankAccountOwner" pid="106" fmtid="{D5CDD505-2E9C-101B-9397-08002B2CF9AE}">
    <vt:lpwstr/>
  </property>
  <property name="FSC#ATSTATECFG@1.1001:BankInstitute" pid="107" fmtid="{D5CDD505-2E9C-101B-9397-08002B2CF9AE}">
    <vt:lpwstr/>
  </property>
  <property name="FSC#ATSTATECFG@1.1001:BankAccountID" pid="108" fmtid="{D5CDD505-2E9C-101B-9397-08002B2CF9AE}">
    <vt:lpwstr/>
  </property>
  <property name="FSC#ATSTATECFG@1.1001:BankAccountIBAN" pid="109" fmtid="{D5CDD505-2E9C-101B-9397-08002B2CF9AE}">
    <vt:lpwstr/>
  </property>
  <property name="FSC#ATSTATECFG@1.1001:BankAccountBIC" pid="110" fmtid="{D5CDD505-2E9C-101B-9397-08002B2CF9AE}">
    <vt:lpwstr/>
  </property>
  <property name="FSC#ATSTATECFG@1.1001:BankName" pid="111" fmtid="{D5CDD505-2E9C-101B-9397-08002B2CF9AE}">
    <vt:lpwstr/>
  </property>
  <property name="FSC#LKOOEDOK@1000.3800:AuftragNummer" pid="112" fmtid="{D5CDD505-2E9C-101B-9397-08002B2CF9AE}">
    <vt:lpwstr/>
  </property>
  <property name="ContentTypeId" pid="113" fmtid="{D5CDD505-2E9C-101B-9397-08002B2CF9AE}">
    <vt:lpwstr>0x01010048E53E9EF03921449743D1F20D4F4EF2</vt:lpwstr>
  </property>
  <property name="Klassifizierung" pid="114" fmtid="{D5CDD505-2E9C-101B-9397-08002B2CF9AE}">
    <vt:lpwstr>147;#BerDok-LKOÖ|59cb2b59-05de-4a51-b969-61e6606ad95e</vt:lpwstr>
  </property>
  <property name="_dlc_DocIdItemGuid" pid="115" fmtid="{D5CDD505-2E9C-101B-9397-08002B2CF9AE}">
    <vt:lpwstr>d7a908d4-38d0-418f-9fe2-a78d5f406558</vt:lpwstr>
  </property>
  <property name="Produkt" pid="116" fmtid="{D5CDD505-2E9C-101B-9397-08002B2CF9AE}">
    <vt:lpwstr>286;#Wildschaden - Grundberatung [1.16.1.2]|0cdbadb6-3b9a-4212-a448-a8b7e6e9548a</vt:lpwstr>
  </property>
  <property name="FSC#LKOOEDOK@1000.3800:CurrDateTime" pid="117" fmtid="{D5CDD505-2E9C-101B-9397-08002B2CF9AE}">
    <vt:lpwstr>17.03.2026 08:56:52</vt:lpwstr>
  </property>
  <property name="FSC#LKOOEDOK@1000.3800:KundeLKnameFirma" pid="118" fmtid="{D5CDD505-2E9C-101B-9397-08002B2CF9AE}">
    <vt:lpwstr/>
  </property>
  <property name="FSC#LKOOEDOK@1000.3800:DstEMailInvekos" pid="119" fmtid="{D5CDD505-2E9C-101B-9397-08002B2CF9AE}">
    <vt:lpwstr/>
  </property>
  <property name="FSC#LKOOEDOK@1000.3800:Version_freigegeben_am" pid="120" fmtid="{D5CDD505-2E9C-101B-9397-08002B2CF9AE}">
    <vt:lpwstr/>
  </property>
</Properties>
</file>