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O:\A_PFL\BWSB\BWSB-Persönlich\Simon\Strohrechner und Humusbilanzen\"/>
    </mc:Choice>
  </mc:AlternateContent>
  <bookViews>
    <workbookView xWindow="19560" yWindow="0" windowWidth="25200" windowHeight="11880"/>
  </bookViews>
  <sheets>
    <sheet name="Strohpreis" sheetId="1" r:id="rId1"/>
    <sheet name="Datengrundlage" sheetId="3" r:id="rId2"/>
  </sheets>
  <externalReferences>
    <externalReference r:id="rId3"/>
    <externalReference r:id="rId4"/>
  </externalReferences>
  <definedNames>
    <definedName name="Fläche_incl._Dauerbrache">[1]Feld!$B$52</definedName>
    <definedName name="Grünland">[1]Feld!$B$50</definedName>
    <definedName name="Strohliste">Datengrundlage!$A$3:$A$42</definedName>
    <definedName name="Strohtabelle">Datengrundlage!$A$2:$I$42</definedName>
    <definedName name="Tierliste">[2]Tabelle1!$B$3:$B$135</definedName>
  </definedNames>
  <calcPr calcId="162913"/>
</workbook>
</file>

<file path=xl/calcChain.xml><?xml version="1.0" encoding="utf-8"?>
<calcChain xmlns="http://schemas.openxmlformats.org/spreadsheetml/2006/main">
  <c r="B25" i="1" l="1"/>
  <c r="B24" i="1"/>
  <c r="B23" i="1"/>
  <c r="B17" i="1"/>
  <c r="B16" i="1"/>
  <c r="B15" i="1"/>
  <c r="B14" i="1"/>
  <c r="B13" i="1"/>
  <c r="B12" i="1"/>
  <c r="E7" i="1"/>
  <c r="B9" i="1"/>
  <c r="E9" i="1" l="1"/>
  <c r="E17" i="1" s="1"/>
  <c r="E25" i="1" s="1"/>
  <c r="E12" i="1" l="1"/>
  <c r="E16" i="1"/>
  <c r="E15" i="1"/>
  <c r="E23" i="1" s="1"/>
  <c r="E13" i="1"/>
  <c r="E14" i="1"/>
  <c r="AC23" i="1"/>
  <c r="AK23" i="1" s="1"/>
  <c r="N23" i="1" s="1"/>
  <c r="AC22" i="1"/>
  <c r="AK22" i="1" s="1"/>
  <c r="N22" i="1" s="1"/>
  <c r="AC21" i="1"/>
  <c r="AJ21" i="1" s="1"/>
  <c r="M21" i="1" s="1"/>
  <c r="AC20" i="1"/>
  <c r="AC19" i="1"/>
  <c r="AC18" i="1"/>
  <c r="AC17" i="1"/>
  <c r="AI18" i="1" l="1"/>
  <c r="X28" i="1"/>
  <c r="X27" i="1"/>
  <c r="AK24" i="1"/>
  <c r="N24" i="1" s="1"/>
  <c r="X24" i="1"/>
  <c r="AI17" i="1"/>
  <c r="AI24" i="1" s="1"/>
  <c r="X18" i="1" l="1"/>
  <c r="L18" i="1"/>
  <c r="X19" i="1"/>
  <c r="AK25" i="1"/>
  <c r="AJ20" i="1" s="1"/>
  <c r="L17" i="1"/>
  <c r="N25" i="1" l="1"/>
  <c r="B22" i="1" s="1"/>
  <c r="E24" i="1"/>
  <c r="A27" i="1" l="1"/>
  <c r="AI25" i="1" l="1"/>
  <c r="AJ19" i="1" s="1"/>
  <c r="E22" i="1"/>
  <c r="X22" i="1" l="1"/>
  <c r="M19" i="1"/>
  <c r="L25" i="1"/>
  <c r="L24" i="1"/>
  <c r="B20" i="1" l="1"/>
  <c r="E20" i="1" s="1"/>
  <c r="AJ24" i="1"/>
  <c r="M24" i="1" s="1"/>
  <c r="X23" i="1"/>
  <c r="AJ25" i="1" s="1"/>
  <c r="M25" i="1" s="1"/>
  <c r="B21" i="1" s="1"/>
  <c r="M20" i="1"/>
  <c r="E21" i="1" l="1"/>
  <c r="D27" i="1" l="1"/>
  <c r="D29" i="1" s="1"/>
  <c r="D30" i="1" s="1"/>
</calcChain>
</file>

<file path=xl/sharedStrings.xml><?xml version="1.0" encoding="utf-8"?>
<sst xmlns="http://schemas.openxmlformats.org/spreadsheetml/2006/main" count="284" uniqueCount="186">
  <si>
    <t>LK-Strohrechner</t>
  </si>
  <si>
    <t>Erntereste</t>
  </si>
  <si>
    <t>Phosphor</t>
  </si>
  <si>
    <t>Kalium</t>
  </si>
  <si>
    <t>Magnesium</t>
  </si>
  <si>
    <t>Stickstoff</t>
  </si>
  <si>
    <t>Schwefel</t>
  </si>
  <si>
    <t>händisch</t>
  </si>
  <si>
    <t>vorgegeben</t>
  </si>
  <si>
    <t>Preise der Nährstoffe in € / kg</t>
  </si>
  <si>
    <t>niedrige Ertragslage</t>
  </si>
  <si>
    <t>mittlere Ertragslage</t>
  </si>
  <si>
    <t>Ertragslage hoch 1</t>
  </si>
  <si>
    <t>Ertragslage hoch 2</t>
  </si>
  <si>
    <t>Ertragslage hoch 3</t>
  </si>
  <si>
    <t>Kultur</t>
  </si>
  <si>
    <t>Ertrag bis</t>
  </si>
  <si>
    <t>max. N</t>
  </si>
  <si>
    <t>Ertrag von bis</t>
  </si>
  <si>
    <t>Ertrag</t>
  </si>
  <si>
    <t>t/ha</t>
  </si>
  <si>
    <t>kg N/ha</t>
  </si>
  <si>
    <t>&lt; 3,5</t>
  </si>
  <si>
    <t>6,0 - 7,5</t>
  </si>
  <si>
    <t>7,5 - 9,0</t>
  </si>
  <si>
    <t>&gt; 9,0</t>
  </si>
  <si>
    <t>3,5 - 5,5</t>
  </si>
  <si>
    <t>5,5 - 7,0</t>
  </si>
  <si>
    <t>7,0 - 8,5</t>
  </si>
  <si>
    <t>&gt; 8,5</t>
  </si>
  <si>
    <t>Wintergerste</t>
  </si>
  <si>
    <t>Triticale</t>
  </si>
  <si>
    <t>Roggen</t>
  </si>
  <si>
    <t>Sommergerste</t>
  </si>
  <si>
    <t>Dinkel (entspelzt)</t>
  </si>
  <si>
    <t>----</t>
  </si>
  <si>
    <t>Hafer</t>
  </si>
  <si>
    <t>3,5 - 5,0</t>
  </si>
  <si>
    <t>5,0 - 6,5</t>
  </si>
  <si>
    <t>6,5 - 8,0</t>
  </si>
  <si>
    <t>&gt; 8,0</t>
  </si>
  <si>
    <t>Körnermais</t>
  </si>
  <si>
    <t>11,5 - 13,0</t>
  </si>
  <si>
    <t>&gt; 13,0</t>
  </si>
  <si>
    <t>Körnerraps</t>
  </si>
  <si>
    <t>&gt; 5,0</t>
  </si>
  <si>
    <t>Zuckerrübe</t>
  </si>
  <si>
    <t>Futterrübe</t>
  </si>
  <si>
    <t>Rübenblatt (Ertragslage niedrig)</t>
  </si>
  <si>
    <t>Rübenblatt (Ertragslage mittel)</t>
  </si>
  <si>
    <t>Rübenblatt (Ertragslage hoch 1)</t>
  </si>
  <si>
    <t>Rübenblatt (Ertragslage hoch 2)</t>
  </si>
  <si>
    <t>Rübenblatt (Ertragslage hoch 3)</t>
  </si>
  <si>
    <t>Korn- / Stroh</t>
  </si>
  <si>
    <t>Triticalestroh (Ertragslage niedrig)</t>
  </si>
  <si>
    <t>Triticalestroh (Ertragslage mittel)</t>
  </si>
  <si>
    <t>Triticalestroh (Ertragslage hoch1)</t>
  </si>
  <si>
    <t>Triticalestroh (Ertragslage hoch 2)</t>
  </si>
  <si>
    <t>Triticalestroh (Ertragslage hoch 3)</t>
  </si>
  <si>
    <t>Gerstenstroh (Ertragslage niedrig)</t>
  </si>
  <si>
    <t>Gerstenstroh (Ertragslage mittel)</t>
  </si>
  <si>
    <t>Gerstenstroh (Ertragslage hoch1)</t>
  </si>
  <si>
    <t>Gerstenstroh (Ertragslage hoch 2)</t>
  </si>
  <si>
    <t>Gerstenstroh (Ertragslage hoch 3)</t>
  </si>
  <si>
    <t>Weizenstroh (Ertragslage niedrig)</t>
  </si>
  <si>
    <t>Weizenstroh (Ertragslage mittel)</t>
  </si>
  <si>
    <t>Weizenstroh (Ertragslage hoch 1)</t>
  </si>
  <si>
    <t>Weizenstroh (Ertragslage hoch 2)</t>
  </si>
  <si>
    <t>Weizenstroh (Ertragslage hoch 3)</t>
  </si>
  <si>
    <t>Roggenstroh (Ertragslage niedrig)</t>
  </si>
  <si>
    <t>Roggenstroh (Ertragslage mittel)</t>
  </si>
  <si>
    <t>Roggenstroh (Ertragslage hoch 1)</t>
  </si>
  <si>
    <t>Roggenstroh (Ertragslage hoch 3)</t>
  </si>
  <si>
    <t>Roggenstroh (Ertragslage hoch 2)</t>
  </si>
  <si>
    <t>Haferstroh (Ertragslage niedrig)</t>
  </si>
  <si>
    <t>Haferstroh (Ertragslage mittel)</t>
  </si>
  <si>
    <t>Haferstroh (Ertragslage hoch 1)</t>
  </si>
  <si>
    <t>Haferstroh (Ertragslage hoch 2)</t>
  </si>
  <si>
    <t>Haferstroh (Ertragslage hoch 3)</t>
  </si>
  <si>
    <t>Sommergerstenstroh (Ertragslage niedrig)</t>
  </si>
  <si>
    <t>Sommergerstenstroh (Ertragslage mittel)</t>
  </si>
  <si>
    <t>Sommergerstenstroh (Ertragslage hoch1)</t>
  </si>
  <si>
    <t>Sommergerstenstroh (Ertragslage hoch 2)</t>
  </si>
  <si>
    <t>Sommergerstenstroh (Ertragslage hoch 3)</t>
  </si>
  <si>
    <t>N</t>
  </si>
  <si>
    <t>P</t>
  </si>
  <si>
    <t>K</t>
  </si>
  <si>
    <t>Mg</t>
  </si>
  <si>
    <t>S</t>
  </si>
  <si>
    <t>C</t>
  </si>
  <si>
    <t>?</t>
  </si>
  <si>
    <t xml:space="preserve"> je t</t>
  </si>
  <si>
    <t xml:space="preserve"> je ha</t>
  </si>
  <si>
    <t>Stroh- / Erntereste</t>
  </si>
  <si>
    <t>Wert der Erntereste je ha</t>
  </si>
  <si>
    <t>von</t>
  </si>
  <si>
    <t>ein Korn- / Strohverhältnis</t>
  </si>
  <si>
    <t>NAC</t>
  </si>
  <si>
    <t>Harnstoff</t>
  </si>
  <si>
    <t>DAP</t>
  </si>
  <si>
    <t>Hyperkorn</t>
  </si>
  <si>
    <t>Kali 60%</t>
  </si>
  <si>
    <t>€ je t</t>
  </si>
  <si>
    <t>Dünger</t>
  </si>
  <si>
    <t>Preis</t>
  </si>
  <si>
    <t>MW</t>
  </si>
  <si>
    <t>Nährstoffe im Stroh  (in den Ernteresten)</t>
  </si>
  <si>
    <t>Humus</t>
  </si>
  <si>
    <t>€ je kg</t>
  </si>
  <si>
    <t>Vorschlag</t>
  </si>
  <si>
    <t>Einzel-preise</t>
  </si>
  <si>
    <t>Humus-Kohlenstoff</t>
  </si>
  <si>
    <t>Download unter:</t>
  </si>
  <si>
    <t>Weizen</t>
  </si>
  <si>
    <t>Reinnährstoffe kg/t</t>
  </si>
  <si>
    <t>Reinnährstoffpreis je kg</t>
  </si>
  <si>
    <r>
      <t>Der Wert je Tonne Stroh:</t>
    </r>
    <r>
      <rPr>
        <b/>
        <sz val="12"/>
        <color indexed="9"/>
        <rFont val="Arial"/>
        <family val="2"/>
      </rPr>
      <t xml:space="preserve">. </t>
    </r>
    <r>
      <rPr>
        <b/>
        <sz val="12"/>
        <color indexed="8"/>
        <rFont val="Arial"/>
        <family val="2"/>
      </rPr>
      <t xml:space="preserve"> </t>
    </r>
  </si>
  <si>
    <r>
      <t>je kg Stroh:</t>
    </r>
    <r>
      <rPr>
        <sz val="12"/>
        <color indexed="9"/>
        <rFont val="Arial"/>
        <family val="2"/>
      </rPr>
      <t xml:space="preserve">. </t>
    </r>
    <r>
      <rPr>
        <sz val="12"/>
        <color indexed="8"/>
        <rFont val="Arial"/>
        <family val="2"/>
      </rPr>
      <t xml:space="preserve"> </t>
    </r>
  </si>
  <si>
    <t>Maisstroh mittel</t>
  </si>
  <si>
    <t>Maisstroh hoch</t>
  </si>
  <si>
    <t>Rapsstroh hoch</t>
  </si>
  <si>
    <t>Rapsstroh  mittel</t>
  </si>
  <si>
    <t>Kali 40%</t>
  </si>
  <si>
    <t>In den gelben Zellen können Sie die Düngerpreise aktualisieren!</t>
  </si>
  <si>
    <t xml:space="preserve">Kornertrag: </t>
  </si>
  <si>
    <t>http://www.lko.at/</t>
  </si>
  <si>
    <t>&lt; 4,5</t>
  </si>
  <si>
    <t>5,5 - 6,5</t>
  </si>
  <si>
    <t>6,5 - 7,5</t>
  </si>
  <si>
    <t>&gt; 7,5</t>
  </si>
  <si>
    <t>&lt; 8,0</t>
  </si>
  <si>
    <t>8,0 - 10,0</t>
  </si>
  <si>
    <t>10,0 - 11,5</t>
  </si>
  <si>
    <t>4,5 - 6,0</t>
  </si>
  <si>
    <t>&lt; 2,5</t>
  </si>
  <si>
    <t>2,5 - 3,5</t>
  </si>
  <si>
    <t>3,5 - 4,25</t>
  </si>
  <si>
    <t>4,25 - 5,0</t>
  </si>
  <si>
    <t>55,0 - 75,0</t>
  </si>
  <si>
    <t>75,0 - 85,0</t>
  </si>
  <si>
    <t>85,0 - 95,0</t>
  </si>
  <si>
    <t>&gt; 95,0</t>
  </si>
  <si>
    <t>&lt; 55,0</t>
  </si>
  <si>
    <t>&lt; 60,0</t>
  </si>
  <si>
    <t>60,0 - 100,0</t>
  </si>
  <si>
    <t>&gt; 100,0</t>
  </si>
  <si>
    <t xml:space="preserve"> Johannes Recheis-Kienesberger nach einer Idee des Landesbetriebes Landwirtschaft Hessen
 aktualisiert durch Simon Kriegner-Schramml</t>
  </si>
  <si>
    <t>Complex gelb</t>
  </si>
  <si>
    <t>HILFSTABELLE</t>
  </si>
  <si>
    <t>HARNSTOFF</t>
  </si>
  <si>
    <t>COMPLEX GELB</t>
  </si>
  <si>
    <t>AUSGABEWERT FÜR ZELLE AG28</t>
  </si>
  <si>
    <t>AUSGABEWERT FÜR ZELLE AH28</t>
  </si>
  <si>
    <t>Mittelwert</t>
  </si>
  <si>
    <t>HYPERKORN</t>
  </si>
  <si>
    <t>AUSGABEWERT FÜR ZELLE AI 28</t>
  </si>
  <si>
    <t>KALI 60%</t>
  </si>
  <si>
    <t>KALI 40%</t>
  </si>
  <si>
    <t>Einzelpreise</t>
  </si>
  <si>
    <t>Patentkali</t>
  </si>
  <si>
    <t>Mineraldünger</t>
  </si>
  <si>
    <t xml:space="preserve"> % N</t>
  </si>
  <si>
    <r>
      <t>% P</t>
    </r>
    <r>
      <rPr>
        <b/>
        <vertAlign val="subscript"/>
        <sz val="10"/>
        <rFont val="Arial"/>
        <family val="2"/>
      </rPr>
      <t>2</t>
    </r>
    <r>
      <rPr>
        <b/>
        <sz val="10"/>
        <rFont val="Arial"/>
        <family val="2"/>
      </rPr>
      <t>O</t>
    </r>
    <r>
      <rPr>
        <b/>
        <vertAlign val="subscript"/>
        <sz val="10"/>
        <rFont val="Arial"/>
        <family val="2"/>
      </rPr>
      <t>5</t>
    </r>
  </si>
  <si>
    <r>
      <t>% K</t>
    </r>
    <r>
      <rPr>
        <b/>
        <vertAlign val="subscript"/>
        <sz val="10"/>
        <rFont val="Arial"/>
        <family val="2"/>
      </rPr>
      <t>2</t>
    </r>
    <r>
      <rPr>
        <b/>
        <sz val="10"/>
        <rFont val="Arial"/>
        <family val="2"/>
      </rPr>
      <t>O</t>
    </r>
  </si>
  <si>
    <t>NAC - Kalkammonsalp.</t>
  </si>
  <si>
    <r>
      <t xml:space="preserve">Harnstoff </t>
    </r>
    <r>
      <rPr>
        <sz val="11"/>
        <color theme="1"/>
        <rFont val="Arial"/>
        <family val="2"/>
      </rPr>
      <t>(Urea 46)</t>
    </r>
  </si>
  <si>
    <t>AHL in kg   (34,3 % je 100 lt)*</t>
  </si>
  <si>
    <t>AHL in kg   aus Bayern</t>
  </si>
  <si>
    <t>SSA</t>
  </si>
  <si>
    <t>Piamon</t>
  </si>
  <si>
    <t>Kalkstickstoff</t>
  </si>
  <si>
    <t>Hyper fein</t>
  </si>
  <si>
    <t>Superphosphat</t>
  </si>
  <si>
    <t>Triplephosphat</t>
  </si>
  <si>
    <t>Thomaskorn 15</t>
  </si>
  <si>
    <t>40er Kali</t>
  </si>
  <si>
    <t>60er Kali</t>
  </si>
  <si>
    <t>Schwefels. Kali</t>
  </si>
  <si>
    <t>Complex 15/15/15</t>
  </si>
  <si>
    <t xml:space="preserve">ergibt Stroh </t>
  </si>
  <si>
    <t>je ha</t>
  </si>
  <si>
    <r>
      <rPr>
        <b/>
        <u/>
        <sz val="10"/>
        <color indexed="12"/>
        <rFont val="Arial"/>
        <family val="2"/>
      </rPr>
      <t>Fragen und Anregungen an:</t>
    </r>
    <r>
      <rPr>
        <b/>
        <sz val="9"/>
        <color indexed="12"/>
        <rFont val="Arial"/>
        <family val="2"/>
      </rPr>
      <t xml:space="preserve">        simon.kriegner-schramml@lk-ooe.at
</t>
    </r>
    <r>
      <rPr>
        <b/>
        <u/>
        <sz val="10"/>
        <color indexed="12"/>
        <rFont val="Arial"/>
        <family val="2"/>
      </rPr>
      <t>oder an:</t>
    </r>
    <r>
      <rPr>
        <b/>
        <sz val="9"/>
        <color indexed="12"/>
        <rFont val="Arial"/>
        <family val="2"/>
      </rPr>
      <t xml:space="preserve">            bwsb@lk-ooe.at</t>
    </r>
  </si>
  <si>
    <r>
      <t xml:space="preserve">Es werden auch Humus-Kohlenstoff, Schwefel und eventuell Magnesium mitberechnet. Durch die </t>
    </r>
    <r>
      <rPr>
        <b/>
        <sz val="11"/>
        <color rgb="FFFF0000"/>
        <rFont val="Arial"/>
        <family val="2"/>
      </rPr>
      <t>Eingabe einer Null</t>
    </r>
    <r>
      <rPr>
        <sz val="11"/>
        <color rgb="FFFF0000"/>
        <rFont val="Arial"/>
        <family val="2"/>
      </rPr>
      <t xml:space="preserve"> </t>
    </r>
    <r>
      <rPr>
        <b/>
        <sz val="11"/>
        <color rgb="FFFF0000"/>
        <rFont val="Arial"/>
        <family val="2"/>
      </rPr>
      <t>oder eines eigenen Preises</t>
    </r>
    <r>
      <rPr>
        <sz val="11"/>
        <color rgb="FFFF0000"/>
        <rFont val="Arial"/>
        <family val="2"/>
      </rPr>
      <t xml:space="preserve"> kann die Berechnung angepasst werden. Durch ein</t>
    </r>
    <r>
      <rPr>
        <b/>
        <sz val="11"/>
        <color rgb="FFFF0000"/>
        <rFont val="Arial"/>
        <family val="2"/>
      </rPr>
      <t xml:space="preserve"> LÖSCHEN der eingegeben 0</t>
    </r>
    <r>
      <rPr>
        <sz val="11"/>
        <color rgb="FFFF0000"/>
        <rFont val="Arial"/>
        <family val="2"/>
      </rPr>
      <t xml:space="preserve"> wird der in der Spalte "Vorschlag" eingegebene Wert in die Berechnung übernommen.</t>
    </r>
  </si>
  <si>
    <r>
      <t>bitte auswählen</t>
    </r>
    <r>
      <rPr>
        <b/>
        <sz val="14"/>
        <color rgb="FFFF0000"/>
        <rFont val="Arial"/>
        <family val="2"/>
      </rPr>
      <t xml:space="preserve"> </t>
    </r>
    <r>
      <rPr>
        <b/>
        <sz val="24"/>
        <color rgb="FFFF0000"/>
        <rFont val="Arial"/>
        <family val="2"/>
      </rPr>
      <t>↓</t>
    </r>
  </si>
  <si>
    <t>Version: 20220624</t>
  </si>
  <si>
    <r>
      <rPr>
        <sz val="11"/>
        <color theme="1"/>
        <rFont val="Arial"/>
        <family val="2"/>
      </rPr>
      <t xml:space="preserve">Mit dem Strohrechner können Sie den </t>
    </r>
    <r>
      <rPr>
        <b/>
        <sz val="11"/>
        <color indexed="8"/>
        <rFont val="Arial"/>
        <family val="2"/>
      </rPr>
      <t>Wert der Nährstoffe im Stroh</t>
    </r>
    <r>
      <rPr>
        <sz val="11"/>
        <color indexed="8"/>
        <rFont val="Arial"/>
        <family val="2"/>
      </rPr>
      <t xml:space="preserve"> bzw. der Erntereste auf Basis der </t>
    </r>
    <r>
      <rPr>
        <b/>
        <sz val="11"/>
        <color indexed="8"/>
        <rFont val="Arial"/>
        <family val="2"/>
      </rPr>
      <t>unten eingegebenen Mineraldüngerpreise</t>
    </r>
    <r>
      <rPr>
        <sz val="11"/>
        <color indexed="8"/>
        <rFont val="Arial"/>
        <family val="2"/>
      </rPr>
      <t xml:space="preserve"> bewerten. Nicht berücksichtigt werden Manipulationskosten (Pressen,  Abfuhr, Transport, Lagerung,...), Energiekosten und die Marktlage (Angebot und Nachfrage). Der Strohanfall am Feld ist abhängig von Sorten, Halmbehandlung und der Schnitthöhe beim Dreschen. Über die Auswahl der Ertragslage und auch über die Eingabe eines individuellen Ernteertrages kann die Strohmenge manuell verändert werden. Wählen Sie dazu links oben in der grünen Auswahlzeile die gewünschten Stroh- bzw. Erntereste inkl. Ertragslage aus.</t>
    </r>
    <r>
      <rPr>
        <b/>
        <sz val="11"/>
        <color indexed="8"/>
        <rFont val="Arial"/>
        <family val="2"/>
      </rPr>
      <t xml:space="preserve"> </t>
    </r>
    <r>
      <rPr>
        <sz val="11"/>
        <color indexed="8"/>
        <rFont val="Arial"/>
        <family val="2"/>
      </rPr>
      <t xml:space="preserve">Das Ergebis spiegelt </t>
    </r>
    <r>
      <rPr>
        <b/>
        <sz val="11"/>
        <color indexed="8"/>
        <rFont val="Arial"/>
        <family val="2"/>
      </rPr>
      <t>ausschließlich die Kosten des Nährstoffexports bei Abgabe des Strohs</t>
    </r>
    <r>
      <rPr>
        <sz val="11"/>
        <color indexed="8"/>
        <rFont val="Arial"/>
        <family val="2"/>
      </rPr>
      <t xml:space="preserve"> vom Betrieb wieder.</t>
    </r>
    <r>
      <rPr>
        <sz val="10"/>
        <color indexed="8"/>
        <rFont val="Arial"/>
        <family val="2"/>
      </rPr>
      <t xml:space="preserve">
</t>
    </r>
    <r>
      <rPr>
        <b/>
        <u/>
        <sz val="10"/>
        <color indexed="8"/>
        <rFont val="Arial"/>
        <family val="2"/>
      </rPr>
      <t>Anmerkung zur Bedienung der Referenzpreisfunktion:</t>
    </r>
    <r>
      <rPr>
        <sz val="10"/>
        <color indexed="8"/>
        <rFont val="Arial"/>
        <family val="2"/>
      </rPr>
      <t xml:space="preserve">
Es sind die für ihren Betrieb relevanten Mineraldüngerpreise einzugeben. Der Volldünger </t>
    </r>
    <r>
      <rPr>
        <b/>
        <sz val="10"/>
        <color indexed="8"/>
        <rFont val="Arial"/>
        <family val="2"/>
      </rPr>
      <t>Complex 15/15/15</t>
    </r>
    <r>
      <rPr>
        <sz val="10"/>
        <color indexed="8"/>
        <rFont val="Arial"/>
        <family val="2"/>
      </rPr>
      <t xml:space="preserve">  sowie der Dünger </t>
    </r>
    <r>
      <rPr>
        <b/>
        <sz val="10"/>
        <color indexed="8"/>
        <rFont val="Arial"/>
        <family val="2"/>
      </rPr>
      <t>DAP</t>
    </r>
    <r>
      <rPr>
        <sz val="10"/>
        <color indexed="8"/>
        <rFont val="Arial"/>
        <family val="2"/>
      </rPr>
      <t xml:space="preserve"> werden in der Berechnung anhand des Phosphoranteiles bewertet und in der Berechnung als</t>
    </r>
    <r>
      <rPr>
        <b/>
        <sz val="10"/>
        <color indexed="8"/>
        <rFont val="Arial"/>
        <family val="2"/>
      </rPr>
      <t xml:space="preserve"> P-Dünger</t>
    </r>
    <r>
      <rPr>
        <sz val="10"/>
        <color indexed="8"/>
        <rFont val="Arial"/>
        <family val="2"/>
      </rPr>
      <t xml:space="preserve"> bewertet. Die preislichen Anteile für </t>
    </r>
    <r>
      <rPr>
        <b/>
        <sz val="10"/>
        <color indexed="8"/>
        <rFont val="Arial"/>
        <family val="2"/>
      </rPr>
      <t>N</t>
    </r>
    <r>
      <rPr>
        <sz val="10"/>
        <color indexed="8"/>
        <rFont val="Arial"/>
        <family val="2"/>
      </rPr>
      <t xml:space="preserve"> und </t>
    </r>
    <r>
      <rPr>
        <b/>
        <sz val="10"/>
        <color indexed="8"/>
        <rFont val="Arial"/>
        <family val="2"/>
      </rPr>
      <t>K</t>
    </r>
    <r>
      <rPr>
        <sz val="10"/>
        <color indexed="8"/>
        <rFont val="Arial"/>
        <family val="2"/>
      </rPr>
      <t xml:space="preserve"> in den betreffenden Düngemitteln werden anhand der Durchschnittspreise für  </t>
    </r>
    <r>
      <rPr>
        <b/>
        <sz val="10"/>
        <color indexed="8"/>
        <rFont val="Arial"/>
        <family val="2"/>
      </rPr>
      <t>N und K</t>
    </r>
    <r>
      <rPr>
        <sz val="10"/>
        <color indexed="8"/>
        <rFont val="Arial"/>
        <family val="2"/>
      </rPr>
      <t xml:space="preserve"> berücksichtigt. Für Complex 15/15/15 bedeutet das, dass der </t>
    </r>
    <r>
      <rPr>
        <b/>
        <sz val="10"/>
        <color indexed="8"/>
        <rFont val="Arial"/>
        <family val="2"/>
      </rPr>
      <t>Durchschnittspreis je kg P erst</t>
    </r>
    <r>
      <rPr>
        <sz val="10"/>
        <color indexed="8"/>
        <rFont val="Arial"/>
        <family val="2"/>
      </rPr>
      <t xml:space="preserve"> nach Eingabe eines Kaliumdüngers berechnet wird.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</si>
</sst>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4" formatCode="_-&quot;€&quot;\ * #,##0.00_-;\-&quot;€&quot;\ * #,##0.00_-;_-&quot;€&quot;\ * &quot;-&quot;??_-;_-@_-"/>
    <numFmt numFmtId="43" formatCode="_-* #,##0.00_-;\-* #,##0.00_-;_-* &quot;-&quot;??_-;_-@_-"/>
    <numFmt numFmtId="164" formatCode="0.0"/>
    <numFmt numFmtId="165" formatCode="#,##0\ &quot;kg&quot;"/>
    <numFmt numFmtId="166" formatCode="_-&quot;€&quot;\ * #,##0.0_-;\-&quot;€&quot;\ * #,##0.0_-;_-&quot;€&quot;\ * &quot;-&quot;??_-;_-@_-"/>
    <numFmt numFmtId="167" formatCode="_-&quot;€&quot;\ * #,##0.000_-;\-&quot;€&quot;\ * #,##0.000_-;_-&quot;€&quot;\ * &quot;-&quot;??_-;_-@_-"/>
    <numFmt numFmtId="168" formatCode="&quot;1 /&quot;\ 0.00"/>
  </numFmts>
  <fonts count="41" x14ac:knownFonts="1">
    <font>
      <sz val="11"/>
      <color theme="1"/>
      <name val="Arial"/>
      <family val="2"/>
    </font>
    <font>
      <sz val="12"/>
      <name val="Arial"/>
      <family val="2"/>
    </font>
    <font>
      <b/>
      <sz val="10"/>
      <name val="Arial"/>
      <family val="2"/>
    </font>
    <font>
      <b/>
      <sz val="14"/>
      <color indexed="12"/>
      <name val="Arial"/>
      <family val="2"/>
    </font>
    <font>
      <sz val="9"/>
      <color indexed="10"/>
      <name val="Arial"/>
      <family val="2"/>
    </font>
    <font>
      <b/>
      <sz val="26"/>
      <name val="Arial"/>
      <family val="2"/>
    </font>
    <font>
      <sz val="16"/>
      <color indexed="12"/>
      <name val="Arial"/>
      <family val="2"/>
    </font>
    <font>
      <u/>
      <sz val="10"/>
      <color indexed="12"/>
      <name val="Arial"/>
      <family val="2"/>
    </font>
    <font>
      <b/>
      <sz val="12"/>
      <color indexed="8"/>
      <name val="Arial"/>
      <family val="2"/>
    </font>
    <font>
      <sz val="12"/>
      <color indexed="8"/>
      <name val="Arial"/>
      <family val="2"/>
    </font>
    <font>
      <b/>
      <sz val="12"/>
      <color indexed="9"/>
      <name val="Arial"/>
      <family val="2"/>
    </font>
    <font>
      <sz val="12"/>
      <color indexed="9"/>
      <name val="Arial"/>
      <family val="2"/>
    </font>
    <font>
      <sz val="11"/>
      <color theme="1"/>
      <name val="Arial"/>
      <family val="2"/>
    </font>
    <font>
      <b/>
      <sz val="11"/>
      <color theme="1"/>
      <name val="Arial"/>
      <family val="2"/>
    </font>
    <font>
      <sz val="11"/>
      <color rgb="FFFF0000"/>
      <name val="Arial"/>
      <family val="2"/>
    </font>
    <font>
      <b/>
      <sz val="12"/>
      <color theme="1"/>
      <name val="Arial"/>
      <family val="2"/>
    </font>
    <font>
      <sz val="8"/>
      <color theme="1"/>
      <name val="Arial"/>
      <family val="2"/>
    </font>
    <font>
      <sz val="9"/>
      <color theme="1"/>
      <name val="Arial"/>
      <family val="2"/>
    </font>
    <font>
      <b/>
      <sz val="14"/>
      <color theme="1"/>
      <name val="Arial"/>
      <family val="2"/>
    </font>
    <font>
      <sz val="12"/>
      <color theme="1"/>
      <name val="Arial"/>
      <family val="2"/>
    </font>
    <font>
      <sz val="14"/>
      <color theme="1"/>
      <name val="Arial"/>
      <family val="2"/>
    </font>
    <font>
      <b/>
      <sz val="10"/>
      <color indexed="12"/>
      <name val="Arial"/>
      <family val="2"/>
    </font>
    <font>
      <sz val="11"/>
      <color rgb="FFF7F7F4"/>
      <name val="Times New Roman"/>
      <family val="1"/>
    </font>
    <font>
      <b/>
      <sz val="14"/>
      <name val="Arial"/>
      <family val="2"/>
    </font>
    <font>
      <b/>
      <sz val="11"/>
      <name val="Arial"/>
      <family val="2"/>
    </font>
    <font>
      <b/>
      <vertAlign val="subscript"/>
      <sz val="10"/>
      <name val="Arial"/>
      <family val="2"/>
    </font>
    <font>
      <sz val="10"/>
      <name val="Arial"/>
      <family val="2"/>
    </font>
    <font>
      <sz val="11"/>
      <color indexed="8"/>
      <name val="Arial"/>
      <family val="2"/>
    </font>
    <font>
      <b/>
      <sz val="9"/>
      <color indexed="10"/>
      <name val="Arial"/>
      <family val="2"/>
    </font>
    <font>
      <b/>
      <sz val="9"/>
      <color indexed="12"/>
      <name val="Arial"/>
      <family val="2"/>
    </font>
    <font>
      <b/>
      <u/>
      <sz val="10"/>
      <color indexed="12"/>
      <name val="Arial"/>
      <family val="2"/>
    </font>
    <font>
      <b/>
      <sz val="12"/>
      <name val="Arial"/>
      <family val="2"/>
    </font>
    <font>
      <b/>
      <sz val="11"/>
      <color indexed="8"/>
      <name val="Arial"/>
      <family val="2"/>
    </font>
    <font>
      <b/>
      <sz val="11"/>
      <color rgb="FFFF0000"/>
      <name val="Arial"/>
      <family val="2"/>
    </font>
    <font>
      <sz val="11"/>
      <name val="Arial"/>
      <family val="2"/>
    </font>
    <font>
      <b/>
      <sz val="14"/>
      <color rgb="FFFF0000"/>
      <name val="Arial"/>
      <family val="2"/>
    </font>
    <font>
      <b/>
      <sz val="24"/>
      <color rgb="FFFF0000"/>
      <name val="Arial"/>
      <family val="2"/>
    </font>
    <font>
      <sz val="10"/>
      <color theme="1"/>
      <name val="Arial"/>
      <family val="2"/>
    </font>
    <font>
      <b/>
      <sz val="10"/>
      <color indexed="8"/>
      <name val="Arial"/>
      <family val="2"/>
    </font>
    <font>
      <sz val="10"/>
      <color indexed="8"/>
      <name val="Arial"/>
      <family val="2"/>
    </font>
    <font>
      <b/>
      <u/>
      <sz val="10"/>
      <color indexed="8"/>
      <name val="Arial"/>
      <family val="2"/>
    </font>
  </fonts>
  <fills count="12">
    <fill>
      <patternFill patternType="none"/>
    </fill>
    <fill>
      <patternFill patternType="gray125"/>
    </fill>
    <fill>
      <patternFill patternType="solid">
        <fgColor indexed="41"/>
        <bgColor indexed="41"/>
      </patternFill>
    </fill>
    <fill>
      <patternFill patternType="solid">
        <fgColor indexed="26"/>
        <bgColor indexed="9"/>
      </patternFill>
    </fill>
    <fill>
      <patternFill patternType="solid">
        <fgColor theme="6" tint="0.59999389629810485"/>
        <bgColor indexed="47"/>
      </patternFill>
    </fill>
    <fill>
      <patternFill patternType="solid">
        <fgColor theme="0"/>
        <bgColor indexed="41"/>
      </patternFill>
    </fill>
    <fill>
      <patternFill patternType="solid">
        <fgColor rgb="FFCCFFCC"/>
        <bgColor indexed="64"/>
      </patternFill>
    </fill>
    <fill>
      <patternFill patternType="solid">
        <fgColor theme="0"/>
        <bgColor indexed="64"/>
      </patternFill>
    </fill>
    <fill>
      <patternFill patternType="solid">
        <fgColor rgb="FFFFFFCC"/>
        <bgColor indexed="64"/>
      </patternFill>
    </fill>
    <fill>
      <patternFill patternType="solid">
        <fgColor rgb="FFA2F896"/>
        <bgColor indexed="41"/>
      </patternFill>
    </fill>
    <fill>
      <patternFill patternType="solid">
        <fgColor theme="0" tint="-0.14999847407452621"/>
        <bgColor indexed="61"/>
      </patternFill>
    </fill>
    <fill>
      <patternFill patternType="solid">
        <fgColor theme="0" tint="-4.9989318521683403E-2"/>
        <bgColor indexed="61"/>
      </patternFill>
    </fill>
  </fills>
  <borders count="81">
    <border>
      <left/>
      <right/>
      <top/>
      <bottom/>
      <diagonal/>
    </border>
    <border>
      <left style="thin">
        <color indexed="64"/>
      </left>
      <right style="thin">
        <color indexed="64"/>
      </right>
      <top style="thin">
        <color indexed="64"/>
      </top>
      <bottom style="thin">
        <color indexed="64"/>
      </bottom>
      <diagonal/>
    </border>
    <border>
      <left style="medium">
        <color indexed="8"/>
      </left>
      <right style="thin">
        <color indexed="8"/>
      </right>
      <top style="thin">
        <color indexed="8"/>
      </top>
      <bottom style="thin">
        <color indexed="8"/>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8"/>
      </left>
      <right/>
      <top style="thin">
        <color indexed="8"/>
      </top>
      <bottom style="thin">
        <color indexed="8"/>
      </bottom>
      <diagonal/>
    </border>
    <border>
      <left style="medium">
        <color indexed="8"/>
      </left>
      <right style="thin">
        <color indexed="8"/>
      </right>
      <top/>
      <bottom style="thin">
        <color indexed="8"/>
      </bottom>
      <diagonal/>
    </border>
    <border>
      <left style="medium">
        <color indexed="8"/>
      </left>
      <right/>
      <top style="thin">
        <color indexed="8"/>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8"/>
      </bottom>
      <diagonal/>
    </border>
    <border>
      <left style="thin">
        <color indexed="64"/>
      </left>
      <right/>
      <top style="thin">
        <color indexed="8"/>
      </top>
      <bottom style="thin">
        <color indexed="8"/>
      </bottom>
      <diagonal/>
    </border>
    <border>
      <left style="thin">
        <color indexed="64"/>
      </left>
      <right/>
      <top style="thin">
        <color indexed="8"/>
      </top>
      <bottom style="thin">
        <color indexed="64"/>
      </bottom>
      <diagonal/>
    </border>
    <border>
      <left style="medium">
        <color indexed="64"/>
      </left>
      <right style="thin">
        <color indexed="8"/>
      </right>
      <top style="medium">
        <color indexed="64"/>
      </top>
      <bottom style="thin">
        <color indexed="8"/>
      </bottom>
      <diagonal/>
    </border>
    <border>
      <left style="thin">
        <color indexed="8"/>
      </left>
      <right style="medium">
        <color indexed="64"/>
      </right>
      <top style="medium">
        <color indexed="64"/>
      </top>
      <bottom style="thin">
        <color indexed="8"/>
      </bottom>
      <diagonal/>
    </border>
    <border>
      <left style="medium">
        <color indexed="64"/>
      </left>
      <right style="thin">
        <color indexed="8"/>
      </right>
      <top style="thin">
        <color indexed="8"/>
      </top>
      <bottom style="thin">
        <color indexed="8"/>
      </bottom>
      <diagonal/>
    </border>
    <border>
      <left style="thin">
        <color indexed="8"/>
      </left>
      <right style="medium">
        <color indexed="64"/>
      </right>
      <top style="thin">
        <color indexed="8"/>
      </top>
      <bottom style="thin">
        <color indexed="8"/>
      </bottom>
      <diagonal/>
    </border>
    <border>
      <left style="medium">
        <color indexed="64"/>
      </left>
      <right style="thin">
        <color indexed="8"/>
      </right>
      <top style="thin">
        <color indexed="8"/>
      </top>
      <bottom style="medium">
        <color indexed="64"/>
      </bottom>
      <diagonal/>
    </border>
    <border>
      <left style="thin">
        <color indexed="8"/>
      </left>
      <right style="medium">
        <color indexed="64"/>
      </right>
      <top style="thin">
        <color indexed="8"/>
      </top>
      <bottom style="medium">
        <color indexed="64"/>
      </bottom>
      <diagonal/>
    </border>
    <border>
      <left style="medium">
        <color indexed="64"/>
      </left>
      <right style="medium">
        <color indexed="8"/>
      </right>
      <top style="medium">
        <color indexed="64"/>
      </top>
      <bottom style="thin">
        <color indexed="8"/>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thin">
        <color indexed="64"/>
      </right>
      <top/>
      <bottom/>
      <diagonal/>
    </border>
    <border>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diagonalUp="1">
      <left style="thin">
        <color indexed="64"/>
      </left>
      <right style="medium">
        <color indexed="64"/>
      </right>
      <top/>
      <bottom style="thin">
        <color indexed="64"/>
      </bottom>
      <diagonal style="thin">
        <color indexed="64"/>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5">
    <xf numFmtId="0" fontId="0" fillId="0" borderId="0"/>
    <xf numFmtId="0" fontId="7" fillId="0" borderId="0" applyNumberForma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9" fontId="26" fillId="0" borderId="0" applyFill="0" applyBorder="0" applyProtection="0"/>
  </cellStyleXfs>
  <cellXfs count="217">
    <xf numFmtId="0" fontId="0" fillId="0" borderId="0" xfId="0"/>
    <xf numFmtId="0" fontId="13" fillId="0" borderId="0" xfId="0" applyFont="1" applyAlignment="1">
      <alignment horizontal="right" vertical="center"/>
    </xf>
    <xf numFmtId="0" fontId="0" fillId="0" borderId="1" xfId="0" applyBorder="1"/>
    <xf numFmtId="0" fontId="0" fillId="0" borderId="2" xfId="0" applyFill="1" applyBorder="1"/>
    <xf numFmtId="0" fontId="0" fillId="0" borderId="0" xfId="0" applyAlignment="1">
      <alignment horizontal="center" vertical="center"/>
    </xf>
    <xf numFmtId="0" fontId="0" fillId="0" borderId="1"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6" xfId="0" applyFill="1" applyBorder="1"/>
    <xf numFmtId="0" fontId="0" fillId="0" borderId="0" xfId="0" applyBorder="1" applyAlignment="1">
      <alignment horizontal="center" vertical="center"/>
    </xf>
    <xf numFmtId="0" fontId="0" fillId="0" borderId="7" xfId="0" applyFill="1" applyBorder="1"/>
    <xf numFmtId="0" fontId="0" fillId="0" borderId="8" xfId="0" applyFill="1" applyBorder="1"/>
    <xf numFmtId="0" fontId="0" fillId="0" borderId="1" xfId="0" applyFill="1" applyBorder="1"/>
    <xf numFmtId="0" fontId="13" fillId="0" borderId="0" xfId="0" applyFont="1" applyAlignment="1">
      <alignment horizontal="right"/>
    </xf>
    <xf numFmtId="0" fontId="13" fillId="0" borderId="0" xfId="0" applyFont="1" applyAlignment="1">
      <alignment horizontal="center"/>
    </xf>
    <xf numFmtId="164" fontId="0" fillId="2" borderId="1" xfId="0" applyNumberFormat="1" applyFill="1" applyBorder="1" applyAlignment="1">
      <alignment horizontal="center" vertical="center"/>
    </xf>
    <xf numFmtId="0" fontId="0" fillId="0" borderId="0" xfId="0" applyAlignment="1">
      <alignment horizontal="left" vertical="center"/>
    </xf>
    <xf numFmtId="0" fontId="4" fillId="4" borderId="1" xfId="0" applyFont="1" applyFill="1" applyBorder="1" applyAlignment="1">
      <alignment horizontal="center" vertical="center"/>
    </xf>
    <xf numFmtId="0" fontId="15" fillId="0" borderId="0" xfId="0" applyFont="1" applyAlignment="1">
      <alignment horizontal="left" vertical="center"/>
    </xf>
    <xf numFmtId="2" fontId="0" fillId="2" borderId="1" xfId="0" applyNumberFormat="1" applyFill="1" applyBorder="1" applyAlignment="1">
      <alignment horizontal="center" vertical="center"/>
    </xf>
    <xf numFmtId="1" fontId="0" fillId="2" borderId="1" xfId="0" applyNumberFormat="1" applyFill="1" applyBorder="1" applyAlignment="1">
      <alignment horizontal="center" vertical="center"/>
    </xf>
    <xf numFmtId="0" fontId="1" fillId="3" borderId="1" xfId="2" applyNumberFormat="1" applyFont="1" applyFill="1" applyBorder="1" applyAlignment="1" applyProtection="1">
      <alignment horizontal="center" vertical="center"/>
      <protection locked="0"/>
    </xf>
    <xf numFmtId="0" fontId="0" fillId="0" borderId="9" xfId="0" applyBorder="1" applyAlignment="1">
      <alignment horizontal="center" vertical="center"/>
    </xf>
    <xf numFmtId="2" fontId="0" fillId="0" borderId="9" xfId="0" applyNumberFormat="1" applyBorder="1" applyAlignment="1">
      <alignment horizontal="center" vertical="center"/>
    </xf>
    <xf numFmtId="2" fontId="13" fillId="2" borderId="1" xfId="0" applyNumberFormat="1" applyFont="1" applyFill="1" applyBorder="1" applyAlignment="1">
      <alignment horizontal="center" vertical="center"/>
    </xf>
    <xf numFmtId="0" fontId="13" fillId="6" borderId="1" xfId="0" applyFont="1" applyFill="1" applyBorder="1" applyAlignment="1">
      <alignment horizontal="center" vertical="center"/>
    </xf>
    <xf numFmtId="0" fontId="13" fillId="6" borderId="3" xfId="0" applyFont="1" applyFill="1" applyBorder="1" applyAlignment="1">
      <alignment horizontal="center" vertical="center"/>
    </xf>
    <xf numFmtId="0" fontId="0" fillId="6" borderId="1" xfId="0" applyFill="1" applyBorder="1"/>
    <xf numFmtId="0" fontId="0" fillId="6" borderId="1" xfId="0" applyFill="1" applyBorder="1" applyAlignment="1">
      <alignment vertical="center"/>
    </xf>
    <xf numFmtId="0" fontId="18" fillId="0" borderId="0" xfId="0" applyFont="1" applyAlignment="1">
      <alignment horizontal="right" vertical="center"/>
    </xf>
    <xf numFmtId="0" fontId="0" fillId="0" borderId="1" xfId="0" applyBorder="1" applyAlignment="1">
      <alignment horizontal="center" vertical="center" wrapText="1"/>
    </xf>
    <xf numFmtId="0" fontId="15" fillId="6" borderId="1" xfId="0" applyFont="1" applyFill="1" applyBorder="1" applyAlignment="1">
      <alignment horizontal="center" vertical="center"/>
    </xf>
    <xf numFmtId="0" fontId="6" fillId="0" borderId="0" xfId="0" applyFont="1" applyFill="1" applyBorder="1" applyAlignment="1" applyProtection="1">
      <alignment horizontal="left"/>
    </xf>
    <xf numFmtId="0" fontId="3" fillId="0" borderId="0" xfId="0" applyFont="1" applyFill="1" applyBorder="1" applyAlignment="1" applyProtection="1">
      <alignment horizontal="left" vertical="center"/>
    </xf>
    <xf numFmtId="0" fontId="0" fillId="0" borderId="1" xfId="0" applyFill="1" applyBorder="1" applyProtection="1">
      <protection locked="0"/>
    </xf>
    <xf numFmtId="0" fontId="0" fillId="0" borderId="1" xfId="0" applyBorder="1" applyAlignment="1" applyProtection="1">
      <alignment horizontal="center" vertical="center"/>
      <protection locked="0"/>
    </xf>
    <xf numFmtId="0" fontId="13" fillId="0" borderId="0" xfId="0" applyFont="1" applyAlignment="1">
      <alignment horizontal="center" vertical="center"/>
    </xf>
    <xf numFmtId="168" fontId="13" fillId="2" borderId="1" xfId="0" applyNumberFormat="1" applyFont="1" applyFill="1" applyBorder="1" applyAlignment="1">
      <alignment horizontal="center" vertical="center"/>
    </xf>
    <xf numFmtId="0" fontId="0" fillId="0" borderId="19" xfId="0" applyFont="1" applyFill="1" applyBorder="1" applyAlignment="1">
      <alignment horizontal="center"/>
    </xf>
    <xf numFmtId="0" fontId="0" fillId="0" borderId="20" xfId="0" applyFont="1" applyFill="1" applyBorder="1" applyAlignment="1">
      <alignment horizontal="center" vertical="center" wrapText="1"/>
    </xf>
    <xf numFmtId="0" fontId="0" fillId="0" borderId="20" xfId="0" applyFont="1" applyFill="1" applyBorder="1"/>
    <xf numFmtId="0" fontId="0" fillId="0" borderId="20" xfId="0" applyFill="1" applyBorder="1"/>
    <xf numFmtId="0" fontId="0" fillId="0" borderId="21" xfId="0" applyFont="1" applyFill="1" applyBorder="1"/>
    <xf numFmtId="0" fontId="0" fillId="0" borderId="24" xfId="0" applyFont="1" applyFill="1" applyBorder="1" applyAlignment="1">
      <alignment horizontal="center" vertical="center" wrapText="1"/>
    </xf>
    <xf numFmtId="0" fontId="0" fillId="0" borderId="25" xfId="0" applyFont="1" applyFill="1" applyBorder="1" applyAlignment="1">
      <alignment horizontal="center" vertical="center" wrapText="1"/>
    </xf>
    <xf numFmtId="0" fontId="0" fillId="0" borderId="24" xfId="0" applyFont="1" applyFill="1" applyBorder="1" applyAlignment="1">
      <alignment horizontal="center"/>
    </xf>
    <xf numFmtId="0" fontId="0" fillId="0" borderId="25" xfId="0" applyFont="1" applyFill="1" applyBorder="1" applyAlignment="1">
      <alignment horizontal="center"/>
    </xf>
    <xf numFmtId="0" fontId="2" fillId="0" borderId="25" xfId="0" applyFont="1" applyFill="1" applyBorder="1" applyAlignment="1">
      <alignment horizontal="center"/>
    </xf>
    <xf numFmtId="0" fontId="0" fillId="0" borderId="26" xfId="0" applyFont="1" applyFill="1" applyBorder="1" applyAlignment="1">
      <alignment horizontal="center"/>
    </xf>
    <xf numFmtId="0" fontId="2" fillId="0" borderId="27" xfId="0" applyFont="1" applyFill="1" applyBorder="1" applyAlignment="1">
      <alignment horizontal="center"/>
    </xf>
    <xf numFmtId="0" fontId="0" fillId="0" borderId="27" xfId="0" applyFont="1" applyFill="1" applyBorder="1" applyAlignment="1">
      <alignment horizontal="center"/>
    </xf>
    <xf numFmtId="0" fontId="0" fillId="0" borderId="0" xfId="0" applyAlignment="1">
      <alignment horizontal="center" vertical="center"/>
    </xf>
    <xf numFmtId="0" fontId="0" fillId="0" borderId="0" xfId="0" applyBorder="1" applyAlignment="1">
      <alignment vertical="center"/>
    </xf>
    <xf numFmtId="0" fontId="7" fillId="0" borderId="0" xfId="1" applyBorder="1" applyAlignment="1">
      <alignment vertical="center"/>
    </xf>
    <xf numFmtId="0" fontId="13" fillId="0" borderId="0" xfId="0" applyFont="1"/>
    <xf numFmtId="0" fontId="0" fillId="8" borderId="14" xfId="0" applyFill="1" applyBorder="1"/>
    <xf numFmtId="0" fontId="17" fillId="0" borderId="5" xfId="0" applyFont="1" applyBorder="1" applyAlignment="1">
      <alignment horizontal="right" vertical="center"/>
    </xf>
    <xf numFmtId="0" fontId="13" fillId="6" borderId="36" xfId="0" applyFont="1" applyFill="1" applyBorder="1" applyAlignment="1">
      <alignment horizontal="center" vertical="center"/>
    </xf>
    <xf numFmtId="0" fontId="13" fillId="6" borderId="37" xfId="0" applyFont="1" applyFill="1" applyBorder="1" applyAlignment="1">
      <alignment horizontal="center" vertical="center"/>
    </xf>
    <xf numFmtId="1" fontId="0" fillId="2" borderId="36" xfId="0" applyNumberFormat="1" applyFill="1" applyBorder="1" applyAlignment="1">
      <alignment horizontal="center" vertical="center"/>
    </xf>
    <xf numFmtId="0" fontId="0" fillId="0" borderId="38" xfId="0" applyBorder="1" applyAlignment="1">
      <alignment horizontal="center" vertical="center"/>
    </xf>
    <xf numFmtId="1" fontId="0" fillId="2" borderId="37" xfId="0" applyNumberFormat="1" applyFill="1" applyBorder="1" applyAlignment="1">
      <alignment horizontal="center" vertical="center"/>
    </xf>
    <xf numFmtId="0" fontId="0" fillId="0" borderId="39" xfId="0" applyBorder="1" applyAlignment="1">
      <alignment horizontal="center" vertical="center"/>
    </xf>
    <xf numFmtId="0" fontId="0" fillId="0" borderId="40" xfId="0" applyBorder="1" applyAlignment="1">
      <alignment horizontal="center" vertical="center"/>
    </xf>
    <xf numFmtId="0" fontId="0" fillId="0" borderId="41" xfId="0" applyBorder="1" applyAlignment="1">
      <alignment horizontal="center" vertical="center"/>
    </xf>
    <xf numFmtId="1" fontId="0" fillId="2" borderId="42" xfId="0" applyNumberFormat="1" applyFill="1" applyBorder="1" applyAlignment="1">
      <alignment horizontal="center" vertical="center"/>
    </xf>
    <xf numFmtId="0" fontId="0" fillId="8" borderId="15" xfId="0" applyFill="1" applyBorder="1"/>
    <xf numFmtId="0" fontId="13" fillId="6" borderId="43" xfId="0" applyFont="1" applyFill="1" applyBorder="1" applyAlignment="1">
      <alignment horizontal="center" vertical="center"/>
    </xf>
    <xf numFmtId="0" fontId="13" fillId="6" borderId="44" xfId="0" applyFont="1" applyFill="1" applyBorder="1" applyAlignment="1">
      <alignment horizontal="center" vertical="center"/>
    </xf>
    <xf numFmtId="2" fontId="0" fillId="2" borderId="36" xfId="0" applyNumberFormat="1" applyFill="1" applyBorder="1" applyAlignment="1">
      <alignment horizontal="center" vertical="center"/>
    </xf>
    <xf numFmtId="2" fontId="0" fillId="0" borderId="38" xfId="0" applyNumberFormat="1" applyBorder="1" applyAlignment="1">
      <alignment horizontal="center" vertical="center"/>
    </xf>
    <xf numFmtId="2" fontId="0" fillId="0" borderId="39" xfId="0" applyNumberFormat="1" applyBorder="1" applyAlignment="1">
      <alignment horizontal="center" vertical="center"/>
    </xf>
    <xf numFmtId="2" fontId="0" fillId="2" borderId="37" xfId="0" applyNumberFormat="1" applyFill="1" applyBorder="1" applyAlignment="1">
      <alignment horizontal="center" vertical="center"/>
    </xf>
    <xf numFmtId="2" fontId="0" fillId="0" borderId="40" xfId="0" applyNumberFormat="1" applyBorder="1" applyAlignment="1">
      <alignment horizontal="center" vertical="center"/>
    </xf>
    <xf numFmtId="2" fontId="0" fillId="0" borderId="41" xfId="0" applyNumberFormat="1" applyBorder="1" applyAlignment="1">
      <alignment horizontal="center" vertical="center"/>
    </xf>
    <xf numFmtId="2" fontId="0" fillId="2" borderId="42" xfId="0" applyNumberFormat="1" applyFill="1" applyBorder="1" applyAlignment="1">
      <alignment horizontal="center" vertical="center"/>
    </xf>
    <xf numFmtId="0" fontId="14" fillId="8" borderId="13" xfId="0" applyFont="1" applyFill="1" applyBorder="1" applyAlignment="1">
      <alignment vertical="center"/>
    </xf>
    <xf numFmtId="0" fontId="13" fillId="6" borderId="45" xfId="0" applyFont="1" applyFill="1" applyBorder="1" applyAlignment="1">
      <alignment horizontal="center" vertical="center"/>
    </xf>
    <xf numFmtId="0" fontId="13" fillId="6" borderId="46" xfId="0" applyFont="1" applyFill="1" applyBorder="1" applyAlignment="1">
      <alignment horizontal="center" vertical="center"/>
    </xf>
    <xf numFmtId="0" fontId="1" fillId="3" borderId="37" xfId="2" applyNumberFormat="1" applyFont="1" applyFill="1" applyBorder="1" applyAlignment="1" applyProtection="1">
      <alignment horizontal="center" vertical="center"/>
    </xf>
    <xf numFmtId="0" fontId="0" fillId="6" borderId="48" xfId="0" applyFill="1" applyBorder="1" applyAlignment="1">
      <alignment vertical="center"/>
    </xf>
    <xf numFmtId="0" fontId="22" fillId="0" borderId="0" xfId="0" applyFont="1" applyAlignment="1">
      <alignment vertical="center"/>
    </xf>
    <xf numFmtId="2" fontId="0" fillId="0" borderId="0" xfId="0" applyNumberFormat="1" applyAlignment="1">
      <alignment horizontal="center"/>
    </xf>
    <xf numFmtId="0" fontId="13" fillId="6" borderId="3" xfId="0" applyFont="1" applyFill="1" applyBorder="1" applyAlignment="1">
      <alignment horizontal="center" vertical="center" wrapText="1"/>
    </xf>
    <xf numFmtId="0" fontId="13" fillId="6" borderId="5" xfId="0" applyFont="1" applyFill="1" applyBorder="1" applyAlignment="1">
      <alignment horizontal="center" vertical="center" wrapText="1"/>
    </xf>
    <xf numFmtId="0" fontId="13" fillId="6" borderId="48" xfId="0" applyFont="1" applyFill="1" applyBorder="1" applyAlignment="1">
      <alignment horizontal="center" vertical="center"/>
    </xf>
    <xf numFmtId="0" fontId="15" fillId="6" borderId="44" xfId="0" applyFont="1" applyFill="1" applyBorder="1" applyAlignment="1">
      <alignment horizontal="center" vertical="center"/>
    </xf>
    <xf numFmtId="0" fontId="0" fillId="6" borderId="45" xfId="0" applyFill="1" applyBorder="1" applyAlignment="1">
      <alignment vertical="center"/>
    </xf>
    <xf numFmtId="0" fontId="1" fillId="3" borderId="46" xfId="2" applyNumberFormat="1" applyFont="1" applyFill="1" applyBorder="1" applyAlignment="1" applyProtection="1">
      <alignment horizontal="center" vertical="center"/>
    </xf>
    <xf numFmtId="1" fontId="0" fillId="2" borderId="50" xfId="0" applyNumberFormat="1" applyFill="1" applyBorder="1" applyAlignment="1">
      <alignment horizontal="center" vertical="center"/>
    </xf>
    <xf numFmtId="0" fontId="0" fillId="0" borderId="51" xfId="0" applyBorder="1" applyAlignment="1">
      <alignment horizontal="center" vertical="center"/>
    </xf>
    <xf numFmtId="0" fontId="0" fillId="0" borderId="52" xfId="0" applyBorder="1" applyAlignment="1">
      <alignment horizontal="center" vertical="center"/>
    </xf>
    <xf numFmtId="0" fontId="0" fillId="0" borderId="53" xfId="0" applyBorder="1"/>
    <xf numFmtId="0" fontId="0" fillId="0" borderId="54" xfId="0" applyBorder="1"/>
    <xf numFmtId="0" fontId="0" fillId="6" borderId="56" xfId="0" applyFill="1" applyBorder="1" applyAlignment="1">
      <alignment vertical="center"/>
    </xf>
    <xf numFmtId="0" fontId="23" fillId="10" borderId="59" xfId="0" applyFont="1" applyFill="1" applyBorder="1" applyAlignment="1" applyProtection="1">
      <alignment horizontal="left" vertical="center" wrapText="1" indent="1"/>
    </xf>
    <xf numFmtId="0" fontId="24" fillId="10" borderId="59" xfId="0" applyFont="1" applyFill="1" applyBorder="1" applyAlignment="1" applyProtection="1">
      <alignment horizontal="center" vertical="center"/>
    </xf>
    <xf numFmtId="0" fontId="2" fillId="11" borderId="59" xfId="0" applyFont="1" applyFill="1" applyBorder="1" applyAlignment="1" applyProtection="1">
      <alignment horizontal="left" vertical="center" indent="1"/>
    </xf>
    <xf numFmtId="9" fontId="27" fillId="11" borderId="59" xfId="4" applyFont="1" applyFill="1" applyBorder="1" applyAlignment="1" applyProtection="1">
      <alignment horizontal="center" vertical="center"/>
    </xf>
    <xf numFmtId="0" fontId="13" fillId="6" borderId="55" xfId="0" applyFont="1" applyFill="1" applyBorder="1" applyAlignment="1">
      <alignment horizontal="center" vertical="center"/>
    </xf>
    <xf numFmtId="0" fontId="17" fillId="0" borderId="0" xfId="0" applyFont="1" applyFill="1" applyBorder="1" applyAlignment="1">
      <alignment horizontal="right" vertical="center"/>
    </xf>
    <xf numFmtId="0" fontId="13" fillId="0" borderId="63" xfId="0" applyFont="1" applyFill="1" applyBorder="1" applyAlignment="1">
      <alignment horizontal="center" vertical="center" wrapText="1"/>
    </xf>
    <xf numFmtId="2" fontId="0" fillId="2" borderId="47" xfId="0" applyNumberFormat="1" applyFill="1" applyBorder="1" applyAlignment="1">
      <alignment horizontal="center" vertical="center"/>
    </xf>
    <xf numFmtId="2" fontId="0" fillId="0" borderId="65" xfId="0" applyNumberFormat="1" applyBorder="1" applyAlignment="1">
      <alignment horizontal="center" vertical="center"/>
    </xf>
    <xf numFmtId="2" fontId="0" fillId="0" borderId="66" xfId="0" applyNumberFormat="1" applyBorder="1" applyAlignment="1">
      <alignment horizontal="center" vertical="center"/>
    </xf>
    <xf numFmtId="0" fontId="13" fillId="6" borderId="56" xfId="0" applyFont="1" applyFill="1" applyBorder="1" applyAlignment="1">
      <alignment horizontal="center" vertical="center"/>
    </xf>
    <xf numFmtId="0" fontId="13" fillId="6" borderId="58" xfId="0" applyFont="1" applyFill="1" applyBorder="1" applyAlignment="1">
      <alignment horizontal="center" vertical="center"/>
    </xf>
    <xf numFmtId="0" fontId="13" fillId="6" borderId="42" xfId="0" applyFont="1" applyFill="1" applyBorder="1" applyAlignment="1">
      <alignment horizontal="center" vertical="center"/>
    </xf>
    <xf numFmtId="0" fontId="0" fillId="6" borderId="47" xfId="0" applyFill="1" applyBorder="1" applyAlignment="1">
      <alignment vertical="center"/>
    </xf>
    <xf numFmtId="0" fontId="13" fillId="6" borderId="67" xfId="0" applyFont="1" applyFill="1" applyBorder="1" applyAlignment="1">
      <alignment horizontal="center" vertical="center"/>
    </xf>
    <xf numFmtId="0" fontId="15" fillId="6" borderId="68" xfId="0" applyFont="1" applyFill="1" applyBorder="1" applyAlignment="1">
      <alignment horizontal="center" vertical="center"/>
    </xf>
    <xf numFmtId="0" fontId="1" fillId="3" borderId="68" xfId="2" applyNumberFormat="1" applyFont="1" applyFill="1" applyBorder="1" applyAlignment="1" applyProtection="1">
      <alignment horizontal="center" vertical="center"/>
      <protection locked="0"/>
    </xf>
    <xf numFmtId="0" fontId="1" fillId="3" borderId="55" xfId="2" applyNumberFormat="1" applyFont="1" applyFill="1" applyBorder="1" applyAlignment="1" applyProtection="1">
      <alignment horizontal="center" vertical="center"/>
      <protection locked="0"/>
    </xf>
    <xf numFmtId="2" fontId="13" fillId="2" borderId="69" xfId="0" applyNumberFormat="1" applyFont="1" applyFill="1" applyBorder="1" applyAlignment="1">
      <alignment horizontal="center" vertical="center"/>
    </xf>
    <xf numFmtId="2" fontId="13" fillId="2" borderId="46" xfId="0" applyNumberFormat="1" applyFont="1" applyFill="1" applyBorder="1" applyAlignment="1">
      <alignment horizontal="center" vertical="center"/>
    </xf>
    <xf numFmtId="0" fontId="0" fillId="0" borderId="72" xfId="0" applyBorder="1"/>
    <xf numFmtId="3" fontId="0" fillId="2" borderId="67" xfId="0" applyNumberFormat="1" applyFill="1" applyBorder="1" applyAlignment="1">
      <alignment horizontal="center" vertical="center"/>
    </xf>
    <xf numFmtId="3" fontId="0" fillId="2" borderId="68" xfId="0" applyNumberFormat="1" applyFill="1" applyBorder="1" applyAlignment="1">
      <alignment horizontal="center" vertical="center"/>
    </xf>
    <xf numFmtId="3" fontId="0" fillId="2" borderId="55" xfId="0" applyNumberFormat="1" applyFill="1" applyBorder="1" applyAlignment="1">
      <alignment horizontal="center" vertical="center"/>
    </xf>
    <xf numFmtId="0" fontId="0" fillId="0" borderId="0" xfId="0" applyBorder="1"/>
    <xf numFmtId="0" fontId="0" fillId="6" borderId="50" xfId="0" applyFill="1" applyBorder="1"/>
    <xf numFmtId="0" fontId="15" fillId="6" borderId="69" xfId="0" applyFont="1" applyFill="1" applyBorder="1" applyAlignment="1">
      <alignment horizontal="center" vertical="center"/>
    </xf>
    <xf numFmtId="0" fontId="0" fillId="6" borderId="36" xfId="0" applyFill="1" applyBorder="1" applyAlignment="1">
      <alignment vertical="center"/>
    </xf>
    <xf numFmtId="164" fontId="0" fillId="2" borderId="37" xfId="0" applyNumberFormat="1" applyFill="1" applyBorder="1" applyAlignment="1">
      <alignment horizontal="center" vertical="center"/>
    </xf>
    <xf numFmtId="0" fontId="1" fillId="3" borderId="58" xfId="2" applyNumberFormat="1" applyFont="1" applyFill="1" applyBorder="1" applyAlignment="1" applyProtection="1">
      <alignment horizontal="center" vertical="center"/>
      <protection locked="0"/>
    </xf>
    <xf numFmtId="0" fontId="13" fillId="0" borderId="62" xfId="0" applyFont="1" applyBorder="1" applyAlignment="1">
      <alignment horizontal="right" vertical="center"/>
    </xf>
    <xf numFmtId="0" fontId="13" fillId="0" borderId="61" xfId="0" applyFont="1" applyBorder="1" applyAlignment="1">
      <alignment horizontal="right" vertical="center"/>
    </xf>
    <xf numFmtId="0" fontId="13" fillId="0" borderId="74" xfId="0" applyFont="1" applyBorder="1" applyAlignment="1">
      <alignment horizontal="right" vertical="center"/>
    </xf>
    <xf numFmtId="0" fontId="28" fillId="4" borderId="46" xfId="0" applyFont="1" applyFill="1" applyBorder="1" applyAlignment="1">
      <alignment horizontal="center" vertical="center"/>
    </xf>
    <xf numFmtId="0" fontId="28" fillId="4" borderId="1" xfId="0" applyFont="1" applyFill="1" applyBorder="1" applyAlignment="1">
      <alignment horizontal="center" vertical="center"/>
    </xf>
    <xf numFmtId="165" fontId="31" fillId="3" borderId="1" xfId="2" applyNumberFormat="1" applyFont="1" applyFill="1" applyBorder="1" applyAlignment="1" applyProtection="1">
      <alignment horizontal="center" vertical="center"/>
      <protection locked="0"/>
    </xf>
    <xf numFmtId="0" fontId="17" fillId="0" borderId="49" xfId="0" applyFont="1" applyBorder="1" applyAlignment="1">
      <alignment horizontal="right" vertical="center"/>
    </xf>
    <xf numFmtId="2" fontId="17" fillId="5" borderId="75" xfId="0" applyNumberFormat="1" applyFont="1" applyFill="1" applyBorder="1" applyAlignment="1">
      <alignment horizontal="center" vertical="center"/>
    </xf>
    <xf numFmtId="2" fontId="17" fillId="5" borderId="76" xfId="0" applyNumberFormat="1" applyFont="1" applyFill="1" applyBorder="1" applyAlignment="1">
      <alignment horizontal="center" vertical="center"/>
    </xf>
    <xf numFmtId="0" fontId="0" fillId="6" borderId="77" xfId="0" applyFill="1" applyBorder="1" applyAlignment="1">
      <alignment vertical="center"/>
    </xf>
    <xf numFmtId="0" fontId="0" fillId="6" borderId="71" xfId="0" applyFill="1" applyBorder="1" applyAlignment="1">
      <alignment vertical="center"/>
    </xf>
    <xf numFmtId="0" fontId="0" fillId="6" borderId="73" xfId="0" applyFill="1" applyBorder="1" applyAlignment="1">
      <alignment vertical="center"/>
    </xf>
    <xf numFmtId="165" fontId="13" fillId="2" borderId="10" xfId="0" applyNumberFormat="1" applyFont="1" applyFill="1" applyBorder="1" applyAlignment="1">
      <alignment vertical="center"/>
    </xf>
    <xf numFmtId="0" fontId="28" fillId="4" borderId="3" xfId="0" applyFont="1" applyFill="1" applyBorder="1" applyAlignment="1">
      <alignment horizontal="center" vertical="center"/>
    </xf>
    <xf numFmtId="0" fontId="13" fillId="0" borderId="78" xfId="0" applyFont="1" applyBorder="1" applyAlignment="1">
      <alignment horizontal="center" vertical="center"/>
    </xf>
    <xf numFmtId="165" fontId="13" fillId="2" borderId="11" xfId="0" applyNumberFormat="1" applyFont="1" applyFill="1" applyBorder="1" applyAlignment="1">
      <alignment vertical="center"/>
    </xf>
    <xf numFmtId="165" fontId="0" fillId="2" borderId="5" xfId="0" applyNumberFormat="1" applyFill="1" applyBorder="1" applyAlignment="1">
      <alignment horizontal="center" vertical="center"/>
    </xf>
    <xf numFmtId="165" fontId="0" fillId="2" borderId="1" xfId="0" applyNumberFormat="1" applyFill="1" applyBorder="1" applyAlignment="1">
      <alignment horizontal="center" vertical="center"/>
    </xf>
    <xf numFmtId="0" fontId="21" fillId="0" borderId="53" xfId="0" applyFont="1" applyFill="1" applyBorder="1" applyAlignment="1" applyProtection="1">
      <alignment vertical="center"/>
    </xf>
    <xf numFmtId="2" fontId="0" fillId="2" borderId="61" xfId="0" applyNumberFormat="1" applyFill="1" applyBorder="1" applyAlignment="1">
      <alignment horizontal="center" vertical="center"/>
    </xf>
    <xf numFmtId="2" fontId="0" fillId="2" borderId="60" xfId="0" applyNumberFormat="1" applyFill="1" applyBorder="1" applyAlignment="1">
      <alignment horizontal="center" vertical="center"/>
    </xf>
    <xf numFmtId="0" fontId="13" fillId="6" borderId="79" xfId="0" applyFont="1" applyFill="1" applyBorder="1" applyAlignment="1">
      <alignment horizontal="center" vertical="center"/>
    </xf>
    <xf numFmtId="0" fontId="13" fillId="6" borderId="80" xfId="0" applyFont="1" applyFill="1" applyBorder="1" applyAlignment="1">
      <alignment horizontal="center" vertical="center"/>
    </xf>
    <xf numFmtId="0" fontId="15" fillId="6" borderId="33" xfId="0" applyFont="1" applyFill="1" applyBorder="1" applyAlignment="1">
      <alignment horizontal="center" vertical="center"/>
    </xf>
    <xf numFmtId="0" fontId="15" fillId="6" borderId="34" xfId="0" applyFont="1" applyFill="1" applyBorder="1" applyAlignment="1">
      <alignment horizontal="center" vertical="center"/>
    </xf>
    <xf numFmtId="0" fontId="15" fillId="6" borderId="35" xfId="0" applyFont="1" applyFill="1" applyBorder="1" applyAlignment="1">
      <alignment horizontal="center"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5" fillId="7" borderId="10" xfId="0" applyFont="1" applyFill="1" applyBorder="1" applyAlignment="1">
      <alignment horizontal="right" vertical="center" wrapText="1"/>
    </xf>
    <xf numFmtId="0" fontId="15" fillId="7" borderId="11" xfId="0" applyFont="1" applyFill="1" applyBorder="1" applyAlignment="1">
      <alignment horizontal="right" vertical="center" wrapText="1"/>
    </xf>
    <xf numFmtId="0" fontId="15" fillId="7" borderId="12" xfId="0" applyFont="1" applyFill="1" applyBorder="1" applyAlignment="1">
      <alignment horizontal="right" vertical="center" wrapText="1"/>
    </xf>
    <xf numFmtId="0" fontId="13" fillId="6" borderId="45"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13" fillId="6" borderId="33" xfId="0" applyFont="1" applyFill="1" applyBorder="1" applyAlignment="1">
      <alignment horizontal="center" vertical="center"/>
    </xf>
    <xf numFmtId="0" fontId="13" fillId="6" borderId="34" xfId="0" applyFont="1" applyFill="1" applyBorder="1" applyAlignment="1">
      <alignment horizontal="center" vertical="center"/>
    </xf>
    <xf numFmtId="0" fontId="13" fillId="6" borderId="35" xfId="0" applyFont="1" applyFill="1" applyBorder="1" applyAlignment="1">
      <alignment horizontal="center" vertical="center"/>
    </xf>
    <xf numFmtId="0" fontId="29" fillId="0" borderId="29" xfId="0" applyFont="1" applyFill="1" applyBorder="1" applyAlignment="1" applyProtection="1">
      <alignment horizontal="center" vertical="center" wrapText="1"/>
    </xf>
    <xf numFmtId="0" fontId="29" fillId="0" borderId="30" xfId="0" applyFont="1" applyFill="1" applyBorder="1" applyAlignment="1" applyProtection="1">
      <alignment horizontal="center" vertical="center" wrapText="1"/>
    </xf>
    <xf numFmtId="0" fontId="29" fillId="0" borderId="31" xfId="0" applyFont="1" applyFill="1" applyBorder="1" applyAlignment="1" applyProtection="1">
      <alignment horizontal="center" vertical="center" wrapText="1"/>
    </xf>
    <xf numFmtId="0" fontId="14" fillId="8" borderId="70" xfId="0" applyFont="1" applyFill="1" applyBorder="1" applyAlignment="1">
      <alignment horizontal="center" vertical="center"/>
    </xf>
    <xf numFmtId="0" fontId="14" fillId="8" borderId="32" xfId="0" applyFont="1" applyFill="1" applyBorder="1" applyAlignment="1">
      <alignment horizontal="center" vertical="center"/>
    </xf>
    <xf numFmtId="0" fontId="14" fillId="8" borderId="64" xfId="0" applyFont="1" applyFill="1" applyBorder="1" applyAlignment="1">
      <alignment horizontal="center" vertical="center"/>
    </xf>
    <xf numFmtId="0" fontId="20" fillId="9" borderId="29" xfId="0" applyFont="1" applyFill="1" applyBorder="1" applyAlignment="1" applyProtection="1">
      <alignment horizontal="center" vertical="center"/>
      <protection locked="0"/>
    </xf>
    <xf numFmtId="0" fontId="20" fillId="9" borderId="30" xfId="0" applyFont="1" applyFill="1" applyBorder="1" applyAlignment="1" applyProtection="1">
      <alignment horizontal="center" vertical="center"/>
      <protection locked="0"/>
    </xf>
    <xf numFmtId="0" fontId="20" fillId="9" borderId="31" xfId="0" applyFont="1" applyFill="1" applyBorder="1" applyAlignment="1" applyProtection="1">
      <alignment horizontal="center" vertical="center"/>
      <protection locked="0"/>
    </xf>
    <xf numFmtId="166" fontId="18" fillId="6" borderId="13" xfId="3" applyNumberFormat="1" applyFont="1" applyFill="1" applyBorder="1" applyAlignment="1">
      <alignment horizontal="center" vertical="center"/>
    </xf>
    <xf numFmtId="166" fontId="18" fillId="6" borderId="15" xfId="3" applyNumberFormat="1" applyFont="1" applyFill="1" applyBorder="1" applyAlignment="1">
      <alignment horizontal="center" vertical="center"/>
    </xf>
    <xf numFmtId="166" fontId="18" fillId="6" borderId="16" xfId="3" applyNumberFormat="1" applyFont="1" applyFill="1" applyBorder="1" applyAlignment="1">
      <alignment horizontal="center" vertical="center"/>
    </xf>
    <xf numFmtId="166" fontId="18" fillId="6" borderId="18" xfId="3" applyNumberFormat="1" applyFont="1" applyFill="1" applyBorder="1" applyAlignment="1">
      <alignment horizontal="center" vertical="center"/>
    </xf>
    <xf numFmtId="166" fontId="15" fillId="0" borderId="10" xfId="3" applyNumberFormat="1" applyFont="1" applyFill="1" applyBorder="1" applyAlignment="1">
      <alignment horizontal="center" vertical="center"/>
    </xf>
    <xf numFmtId="166" fontId="15" fillId="0" borderId="12" xfId="3" applyNumberFormat="1" applyFont="1" applyFill="1" applyBorder="1" applyAlignment="1">
      <alignment horizontal="center" vertical="center"/>
    </xf>
    <xf numFmtId="0" fontId="15" fillId="6" borderId="13" xfId="0" applyFont="1" applyFill="1" applyBorder="1" applyAlignment="1">
      <alignment horizontal="center" vertical="center" wrapText="1"/>
    </xf>
    <xf numFmtId="0" fontId="15" fillId="6" borderId="14" xfId="0" applyFont="1" applyFill="1" applyBorder="1" applyAlignment="1">
      <alignment horizontal="center" vertical="center" wrapText="1"/>
    </xf>
    <xf numFmtId="0" fontId="15" fillId="6" borderId="15" xfId="0" applyFont="1" applyFill="1" applyBorder="1" applyAlignment="1">
      <alignment horizontal="center" vertical="center" wrapText="1"/>
    </xf>
    <xf numFmtId="0" fontId="15" fillId="6" borderId="16" xfId="0" applyFont="1" applyFill="1" applyBorder="1" applyAlignment="1">
      <alignment horizontal="center" vertical="center" wrapText="1"/>
    </xf>
    <xf numFmtId="0" fontId="15" fillId="6" borderId="17" xfId="0" applyFont="1" applyFill="1" applyBorder="1" applyAlignment="1">
      <alignment horizontal="center" vertical="center" wrapText="1"/>
    </xf>
    <xf numFmtId="0" fontId="15" fillId="6" borderId="18" xfId="0" applyFont="1" applyFill="1" applyBorder="1" applyAlignment="1">
      <alignment horizontal="center" vertical="center" wrapText="1"/>
    </xf>
    <xf numFmtId="2" fontId="0" fillId="2" borderId="33" xfId="0" applyNumberFormat="1" applyFill="1" applyBorder="1" applyAlignment="1">
      <alignment horizontal="center" vertical="center"/>
    </xf>
    <xf numFmtId="2" fontId="0" fillId="2" borderId="35" xfId="0" applyNumberFormat="1" applyFill="1" applyBorder="1" applyAlignment="1">
      <alignment horizontal="center" vertical="center"/>
    </xf>
    <xf numFmtId="0" fontId="21" fillId="0" borderId="73" xfId="0" applyFont="1" applyFill="1" applyBorder="1" applyAlignment="1" applyProtection="1">
      <alignment horizontal="center" vertical="center"/>
    </xf>
    <xf numFmtId="0" fontId="21" fillId="0" borderId="53" xfId="0" applyFont="1" applyFill="1" applyBorder="1" applyAlignment="1" applyProtection="1">
      <alignment horizontal="center" vertical="center"/>
    </xf>
    <xf numFmtId="0" fontId="7" fillId="0" borderId="53" xfId="1" applyNumberFormat="1" applyFill="1" applyBorder="1" applyAlignment="1" applyProtection="1">
      <alignment horizontal="center" vertical="center"/>
    </xf>
    <xf numFmtId="0" fontId="7" fillId="0" borderId="54" xfId="1" applyNumberFormat="1" applyFill="1" applyBorder="1" applyAlignment="1" applyProtection="1">
      <alignment horizontal="center" vertical="center"/>
    </xf>
    <xf numFmtId="0" fontId="5" fillId="0" borderId="0" xfId="0" applyFont="1" applyFill="1" applyBorder="1" applyAlignment="1">
      <alignment horizontal="center" vertical="center"/>
    </xf>
    <xf numFmtId="0" fontId="14" fillId="0" borderId="0" xfId="0" applyFont="1" applyFill="1" applyBorder="1" applyAlignment="1">
      <alignment horizontal="left" vertical="center" wrapText="1"/>
    </xf>
    <xf numFmtId="0" fontId="34" fillId="0" borderId="0" xfId="0" applyFont="1" applyFill="1" applyBorder="1" applyAlignment="1">
      <alignment horizontal="center" vertical="center" wrapText="1"/>
    </xf>
    <xf numFmtId="0" fontId="0" fillId="0" borderId="0" xfId="0" applyAlignment="1">
      <alignment horizontal="center"/>
    </xf>
    <xf numFmtId="0" fontId="19" fillId="7" borderId="10" xfId="0" applyFont="1" applyFill="1" applyBorder="1" applyAlignment="1">
      <alignment horizontal="right" vertical="center" wrapText="1"/>
    </xf>
    <xf numFmtId="0" fontId="19" fillId="7" borderId="11" xfId="0" applyFont="1" applyFill="1" applyBorder="1" applyAlignment="1">
      <alignment horizontal="right" vertical="center" wrapText="1"/>
    </xf>
    <xf numFmtId="0" fontId="19" fillId="7" borderId="12" xfId="0" applyFont="1" applyFill="1" applyBorder="1" applyAlignment="1">
      <alignment horizontal="right" vertical="center" wrapText="1"/>
    </xf>
    <xf numFmtId="167" fontId="19" fillId="0" borderId="10" xfId="3" applyNumberFormat="1" applyFont="1" applyFill="1" applyBorder="1" applyAlignment="1">
      <alignment horizontal="center" vertical="center"/>
    </xf>
    <xf numFmtId="167" fontId="19" fillId="0" borderId="12" xfId="3" applyNumberFormat="1" applyFont="1" applyFill="1" applyBorder="1" applyAlignment="1">
      <alignment horizontal="center" vertical="center"/>
    </xf>
    <xf numFmtId="2" fontId="0" fillId="2" borderId="74" xfId="0" applyNumberFormat="1" applyFill="1" applyBorder="1" applyAlignment="1">
      <alignment horizontal="center" vertical="center"/>
    </xf>
    <xf numFmtId="2" fontId="0" fillId="2" borderId="57" xfId="0" applyNumberFormat="1" applyFill="1" applyBorder="1" applyAlignment="1">
      <alignment horizontal="center" vertical="center"/>
    </xf>
    <xf numFmtId="0" fontId="15" fillId="0" borderId="29" xfId="0" applyFont="1" applyBorder="1" applyAlignment="1">
      <alignment horizontal="center" vertical="center"/>
    </xf>
    <xf numFmtId="0" fontId="15" fillId="0" borderId="30" xfId="0" applyFont="1" applyBorder="1" applyAlignment="1">
      <alignment horizontal="center" vertical="center"/>
    </xf>
    <xf numFmtId="0" fontId="15" fillId="0" borderId="31" xfId="0" applyFont="1" applyBorder="1" applyAlignment="1">
      <alignment horizontal="center" vertical="center"/>
    </xf>
    <xf numFmtId="0" fontId="18" fillId="0" borderId="0" xfId="0" applyFont="1" applyAlignment="1">
      <alignment horizontal="center"/>
    </xf>
    <xf numFmtId="0" fontId="14" fillId="0" borderId="53" xfId="0" applyFont="1" applyBorder="1" applyAlignment="1">
      <alignment horizontal="center"/>
    </xf>
    <xf numFmtId="0" fontId="0" fillId="0" borderId="22" xfId="0" applyFont="1" applyFill="1" applyBorder="1" applyAlignment="1">
      <alignment horizontal="center" vertical="center" wrapText="1"/>
    </xf>
    <xf numFmtId="0" fontId="0" fillId="0" borderId="23" xfId="0" applyFont="1" applyFill="1" applyBorder="1" applyAlignment="1">
      <alignment horizontal="center" vertical="center" wrapText="1"/>
    </xf>
    <xf numFmtId="0" fontId="0" fillId="0" borderId="28" xfId="0" applyFont="1" applyFill="1" applyBorder="1" applyAlignment="1">
      <alignment horizontal="center" vertical="center" wrapText="1"/>
    </xf>
    <xf numFmtId="0" fontId="37" fillId="0" borderId="70" xfId="0" applyFont="1" applyBorder="1" applyAlignment="1">
      <alignment horizontal="left" vertical="center" wrapText="1"/>
    </xf>
    <xf numFmtId="0" fontId="37" fillId="0" borderId="32" xfId="0" applyFont="1" applyBorder="1" applyAlignment="1">
      <alignment horizontal="left" vertical="center" wrapText="1"/>
    </xf>
    <xf numFmtId="0" fontId="37" fillId="0" borderId="64" xfId="0" applyFont="1" applyBorder="1" applyAlignment="1">
      <alignment horizontal="left" vertical="center" wrapText="1"/>
    </xf>
    <xf numFmtId="0" fontId="37" fillId="0" borderId="71" xfId="0" applyFont="1" applyBorder="1" applyAlignment="1">
      <alignment horizontal="left" vertical="center" wrapText="1"/>
    </xf>
    <xf numFmtId="0" fontId="37" fillId="0" borderId="0" xfId="0" applyFont="1" applyBorder="1" applyAlignment="1">
      <alignment horizontal="left" vertical="center" wrapText="1"/>
    </xf>
    <xf numFmtId="0" fontId="37" fillId="0" borderId="72" xfId="0" applyFont="1" applyBorder="1" applyAlignment="1">
      <alignment horizontal="left" vertical="center" wrapText="1"/>
    </xf>
    <xf numFmtId="0" fontId="37" fillId="0" borderId="73" xfId="0" applyFont="1" applyBorder="1" applyAlignment="1">
      <alignment horizontal="left" vertical="center" wrapText="1"/>
    </xf>
    <xf numFmtId="0" fontId="37" fillId="0" borderId="53" xfId="0" applyFont="1" applyBorder="1" applyAlignment="1">
      <alignment horizontal="left" vertical="center" wrapText="1"/>
    </xf>
    <xf numFmtId="0" fontId="37" fillId="0" borderId="54" xfId="0" applyFont="1" applyBorder="1" applyAlignment="1">
      <alignment horizontal="left" vertical="center" wrapText="1"/>
    </xf>
  </cellXfs>
  <cellStyles count="5">
    <cellStyle name="Komma" xfId="2" builtinId="3"/>
    <cellStyle name="Link" xfId="1" builtinId="8"/>
    <cellStyle name="Prozent 2" xfId="4"/>
    <cellStyle name="Standard" xfId="0" builtinId="0"/>
    <cellStyle name="Währung" xfId="3" builtinId="4"/>
  </cellStyles>
  <dxfs count="1">
    <dxf>
      <font>
        <b/>
        <i val="0"/>
        <color rgb="FFFF0000"/>
      </font>
    </dxf>
  </dxfs>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8" Type="http://schemas.openxmlformats.org/officeDocument/2006/relationships/calcChain" Target="calcChain.xml"></Relationship><Relationship Id="rId3" Type="http://schemas.openxmlformats.org/officeDocument/2006/relationships/externalLink" Target="externalLinks/externalLink1.xml"></Relationship><Relationship Id="rId7" Type="http://schemas.openxmlformats.org/officeDocument/2006/relationships/sharedStrings" Target="sharedStrings.xml"></Relationship><Relationship Id="rId2" Type="http://schemas.openxmlformats.org/officeDocument/2006/relationships/worksheet" Target="worksheets/sheet2.xml"></Relationship><Relationship Id="rId1" Type="http://schemas.openxmlformats.org/officeDocument/2006/relationships/worksheet" Target="worksheets/sheet1.xml"></Relationship><Relationship Id="rId6" Type="http://schemas.openxmlformats.org/officeDocument/2006/relationships/styles" Target="styles.xml"></Relationship><Relationship Id="rId5" Type="http://schemas.openxmlformats.org/officeDocument/2006/relationships/theme" Target="theme/theme1.xml"></Relationship><Relationship Id="rId4" Type="http://schemas.openxmlformats.org/officeDocument/2006/relationships/externalLink" Target="externalLinks/externalLink2.xml"></Relationship><Relationship Id="rId9" Type="http://schemas.openxmlformats.org/officeDocument/2006/relationships/customXml" Target="../customXml/item1.xml" /></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127001</xdr:colOff>
      <xdr:row>0</xdr:row>
      <xdr:rowOff>63501</xdr:rowOff>
    </xdr:from>
    <xdr:to>
      <xdr:col>8</xdr:col>
      <xdr:colOff>423333</xdr:colOff>
      <xdr:row>0</xdr:row>
      <xdr:rowOff>531610</xdr:rowOff>
    </xdr:to>
    <xdr:pic>
      <xdr:nvPicPr>
        <xdr:cNvPr id="3" name="Grafik 1"/>
        <xdr:cNvPicPr>
          <a:picLocks noChangeAspect="1" noChangeArrowheads="1"/>
        </xdr:cNvPicPr>
      </xdr:nvPicPr>
      <xdr:blipFill>
        <a:blip xmlns:r="http://schemas.openxmlformats.org/officeDocument/2006/relationships" r:embed="rId1"/>
        <a:srcRect/>
        <a:stretch>
          <a:fillRect/>
        </a:stretch>
      </xdr:blipFill>
      <xdr:spPr bwMode="auto">
        <a:xfrm>
          <a:off x="5535084" y="63501"/>
          <a:ext cx="2180166" cy="468109"/>
        </a:xfrm>
        <a:prstGeom prst="rect">
          <a:avLst/>
        </a:prstGeom>
        <a:noFill/>
        <a:ln>
          <a:noFill/>
        </a:ln>
        <a:effectLst/>
        <a:extLst>
          <a:ext uri="{909E8E84-426E-40DD-AFC4-6F175D3DCCD1}">
            <a14:hiddenFill xmlns:a14="http://schemas.microsoft.com/office/drawing/2010/main">
              <a:blipFill dpi="0" rotWithShape="0">
                <a:blip xmlns:r="http://schemas.openxmlformats.org/officeDocument/2006/relationships"/>
                <a:srcRect/>
                <a:stretch>
                  <a:fillRect/>
                </a:stretch>
              </a:blipFill>
            </a14:hiddenFill>
          </a:ext>
          <a:ext uri="{91240B29-F687-4F45-9708-019B960494DF}">
            <a14:hiddenLine xmlns:a14="http://schemas.microsoft.com/office/drawing/2010/main" w="9525" cap="flat">
              <a:solidFill>
                <a:srgbClr val="3465A4"/>
              </a:solidFill>
              <a:round/>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twoCellAnchor editAs="oneCell">
    <xdr:from>
      <xdr:col>0</xdr:col>
      <xdr:colOff>42333</xdr:colOff>
      <xdr:row>0</xdr:row>
      <xdr:rowOff>31750</xdr:rowOff>
    </xdr:from>
    <xdr:to>
      <xdr:col>2</xdr:col>
      <xdr:colOff>63366</xdr:colOff>
      <xdr:row>0</xdr:row>
      <xdr:rowOff>560950</xdr:rowOff>
    </xdr:to>
    <xdr:pic>
      <xdr:nvPicPr>
        <xdr:cNvPr id="4" name="Grafik 3"/>
        <xdr:cNvPicPr>
          <a:picLocks noChangeAspect="1"/>
        </xdr:cNvPicPr>
      </xdr:nvPicPr>
      <xdr:blipFill>
        <a:blip xmlns:r="http://schemas.openxmlformats.org/officeDocument/2006/relationships" r:embed="rId2"/>
        <a:stretch>
          <a:fillRect/>
        </a:stretch>
      </xdr:blipFill>
      <xdr:spPr>
        <a:xfrm>
          <a:off x="42333" y="31750"/>
          <a:ext cx="2455200" cy="5292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A_PFL\BODENSCHUTZ\&#214;PUL\&#214;PUL2000-Bilanz.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Temp\rechjoh\f\Temporary%20Internet%20Files\Content.Outlook\MM1CY3BE\LK-D&#252;ngerrechner%20Bodenuntersuchun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etrieb"/>
      <sheetName val="Feld"/>
      <sheetName val="Tiere"/>
      <sheetName val="Minerald."/>
      <sheetName val="Druck"/>
      <sheetName val="Ergebnis"/>
      <sheetName val="Info"/>
      <sheetName val="Datengrundlage"/>
      <sheetName val="bak"/>
      <sheetName val="Tabelle1"/>
    </sheetNames>
    <sheetDataSet>
      <sheetData sheetId="0"/>
      <sheetData sheetId="1">
        <row r="50">
          <cell r="B50">
            <v>0</v>
          </cell>
        </row>
        <row r="52">
          <cell r="B52">
            <v>2</v>
          </cell>
        </row>
      </sheetData>
      <sheetData sheetId="2"/>
      <sheetData sheetId="3"/>
      <sheetData sheetId="4"/>
      <sheetData sheetId="5"/>
      <sheetData sheetId="6"/>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en-Eingabe"/>
      <sheetName val="Datenspeicher"/>
      <sheetName val="Betrieb"/>
      <sheetName val="Tiere"/>
      <sheetName val="Tabelle1"/>
      <sheetName val="Mineral_Dü"/>
      <sheetName val="Organ__Dü"/>
      <sheetName val="N_Berechnung"/>
      <sheetName val="N_Bedarf"/>
      <sheetName val="Ergebnis"/>
      <sheetName val="Hof_Dü"/>
      <sheetName val="Alm"/>
    </sheetNames>
    <sheetDataSet>
      <sheetData sheetId="0"/>
      <sheetData sheetId="1"/>
      <sheetData sheetId="2"/>
      <sheetData sheetId="3"/>
      <sheetData sheetId="4">
        <row r="4">
          <cell r="B4" t="str">
            <v>Rinder</v>
          </cell>
        </row>
        <row r="5">
          <cell r="B5" t="str">
            <v>2 - andere Kälber und Jungrinder unter 1/2 Jahr - Gülle</v>
          </cell>
        </row>
        <row r="6">
          <cell r="B6" t="str">
            <v>3 - andere Kälber und Jungrinder unter 1/2 Jahr - Mist/Jauche</v>
          </cell>
        </row>
        <row r="7">
          <cell r="B7" t="str">
            <v>4 - andere Kälber und Jungrinder unter 1/2 Jahr - Tiefstallmist</v>
          </cell>
        </row>
        <row r="8">
          <cell r="B8" t="str">
            <v>5 - Jungvieh 1/2 bis 1 Jahr - Gülle</v>
          </cell>
        </row>
        <row r="9">
          <cell r="B9" t="str">
            <v>6 - Jungvieh 1/2 bis 1 Jahr - Mist/Jauche</v>
          </cell>
        </row>
        <row r="10">
          <cell r="B10" t="str">
            <v>7 - Jungvieh 1/2 bis 1 Jahr - Tiefstallmist</v>
          </cell>
        </row>
        <row r="11">
          <cell r="B11" t="str">
            <v>8 - Jungvieh 1 bis 2 Jahr - Gülle</v>
          </cell>
        </row>
        <row r="12">
          <cell r="B12" t="str">
            <v>9 - Jungvieh 1 bis 2 Jahr - Mist/Jauche</v>
          </cell>
        </row>
        <row r="13">
          <cell r="B13" t="str">
            <v>10 - Jungvieh 1 bis 2 Jahr - Tiefstallmist</v>
          </cell>
        </row>
        <row r="14">
          <cell r="B14" t="str">
            <v>11 - Ochsen, Stiere - Gülle</v>
          </cell>
        </row>
        <row r="15">
          <cell r="B15" t="str">
            <v>12 - Ochsen, Stiere - Mist/Jauche</v>
          </cell>
        </row>
        <row r="16">
          <cell r="B16" t="str">
            <v>13 - Ochsen, Stiere - Tiefstallmist</v>
          </cell>
        </row>
        <row r="17">
          <cell r="B17" t="str">
            <v>14 - Kalbinnen - Gülle</v>
          </cell>
        </row>
        <row r="18">
          <cell r="B18" t="str">
            <v>15 - Kalbinnen - Mist/Jauche</v>
          </cell>
        </row>
        <row r="19">
          <cell r="B19" t="str">
            <v>16 - Kalbinnen - Tiefstallmist</v>
          </cell>
        </row>
        <row r="20">
          <cell r="B20" t="str">
            <v>17 - Milch- bzw. Mutterkühe (3000 kg Milch)  - Gülle</v>
          </cell>
        </row>
        <row r="21">
          <cell r="B21" t="str">
            <v>18 - Milch- bzw. Mutterkühe (3000 kg Milch)  - Mist / Jauche</v>
          </cell>
        </row>
        <row r="22">
          <cell r="B22" t="str">
            <v>19 - Milch- bzw. Mutterkühe (3000 kg Milch)  - Tiefstallmist</v>
          </cell>
        </row>
        <row r="23">
          <cell r="B23" t="str">
            <v>20 - Milch- bzw. Ammenkühe (4000 kg Milch)  - Gülle</v>
          </cell>
        </row>
        <row r="24">
          <cell r="B24" t="str">
            <v>21 - Milch- bzw. Ammenkühe (4000 kg Milch)  - Mist / Jauche</v>
          </cell>
        </row>
        <row r="25">
          <cell r="B25" t="str">
            <v>22 - Milch- bzw. Ammenkühe (4000 kg Milch)  - Tiefstallmist</v>
          </cell>
        </row>
        <row r="26">
          <cell r="B26" t="str">
            <v>23 - Milchkühe (5000 kg Milch) - Gülle</v>
          </cell>
        </row>
        <row r="27">
          <cell r="B27" t="str">
            <v>24 - Milchkühe (5000 kg Milch) - Mist/Jauche</v>
          </cell>
        </row>
        <row r="28">
          <cell r="B28" t="str">
            <v>25 - Milchkühe (5000 kg Milch) - Tiefstallmist</v>
          </cell>
        </row>
        <row r="29">
          <cell r="B29" t="str">
            <v>26 - Milchkühe (6000 kg Milch) - Gülle</v>
          </cell>
        </row>
        <row r="30">
          <cell r="B30" t="str">
            <v>27 - Milchkühe (6000 kg Milch) - Mist/Jauche</v>
          </cell>
        </row>
        <row r="31">
          <cell r="B31" t="str">
            <v>28 - Milchkühe (6000 kg Milch) - Tiefstallmist</v>
          </cell>
        </row>
        <row r="32">
          <cell r="B32" t="str">
            <v>29 - Milchkühe (7000 kg Milch) - Gülle</v>
          </cell>
        </row>
        <row r="33">
          <cell r="B33" t="str">
            <v>30 - Milchkühe (7000 kg Milch) - Mist/Jauche</v>
          </cell>
        </row>
        <row r="34">
          <cell r="B34" t="str">
            <v>31 - Milchkühe (7000 kg Milch) - Tiefstallmist</v>
          </cell>
        </row>
        <row r="35">
          <cell r="B35" t="str">
            <v>32 - Milchkühe (8000 kg Milch) - Gülle</v>
          </cell>
        </row>
        <row r="36">
          <cell r="B36" t="str">
            <v>33 - Milchkühe (8000 kg Milch) - Mist/Jauche</v>
          </cell>
        </row>
        <row r="37">
          <cell r="B37" t="str">
            <v>34 - Milchkühe (8000 kg Milch) - Tiefstallmist</v>
          </cell>
        </row>
        <row r="38">
          <cell r="B38" t="str">
            <v>35 - Milchkühe (9000 kg Milch) - Gülle</v>
          </cell>
        </row>
        <row r="39">
          <cell r="B39" t="str">
            <v>36 - Milchkühe (9000 kg Milch) - Mist/Jauche</v>
          </cell>
        </row>
        <row r="40">
          <cell r="B40" t="str">
            <v>37 - Milchkühe (9000 kg Milch) - Tiefstallmist</v>
          </cell>
        </row>
        <row r="41">
          <cell r="B41" t="str">
            <v>38 - Milchkühe (&gt; 10.000 kg Milch) - Gülle</v>
          </cell>
        </row>
        <row r="42">
          <cell r="B42" t="str">
            <v>39 - Milchkühe (&gt; 10.000 kg Milch) - Mist/Jauche</v>
          </cell>
        </row>
        <row r="43">
          <cell r="B43" t="str">
            <v>40 - Milchkühe (&gt; 10.000 kg Milch) - Tiefstallmist</v>
          </cell>
        </row>
        <row r="44">
          <cell r="B44" t="str">
            <v>Schweine</v>
          </cell>
        </row>
        <row r="45">
          <cell r="B45" t="str">
            <v>42 - Ferkel 8 bis 32 kg Lebendgewicht (LG) Standard-Fütterung - Gülle</v>
          </cell>
        </row>
        <row r="46">
          <cell r="B46" t="str">
            <v>43 - Ferkel 8 bis 32 kg Lebendgewicht (LG) Standard-Fütterung - Mist/Jauche</v>
          </cell>
        </row>
        <row r="47">
          <cell r="B47" t="str">
            <v>44 - Ferkel 8 bis 32 kg Lebendgewicht (LG) Standard-Fütterung - Tiefstallmist</v>
          </cell>
        </row>
        <row r="48">
          <cell r="B48" t="str">
            <v>45 - Ferkel 8 bis 32 kg Lebendgewicht (LG) N-reduzierte-Fütterung - Gülle</v>
          </cell>
        </row>
        <row r="49">
          <cell r="B49" t="str">
            <v>46 - Ferkel 8 bis 32 kg Lebendgewicht (LG) N-reduzierte-Fütterung - Mist/Jauche</v>
          </cell>
        </row>
        <row r="50">
          <cell r="B50" t="str">
            <v>47 - Ferkel 8 bis 32 kg Lebendgewicht (LG) N-reduzierte-Fütterung - Tiefstallmist</v>
          </cell>
        </row>
        <row r="51">
          <cell r="B51" t="str">
            <v xml:space="preserve">48 - MS + JS ab 32 kg LG bis Mastende/Belegung - Gülle </v>
          </cell>
        </row>
        <row r="52">
          <cell r="B52" t="str">
            <v xml:space="preserve">49 - MS + JS ab 32 kg LG bis Mastende/Belegung - Mist/Jauche </v>
          </cell>
        </row>
        <row r="53">
          <cell r="B53" t="str">
            <v xml:space="preserve">50 - MS + JS ab 32 kg LG bis Mastende/Belegung - Tiefstallmist </v>
          </cell>
        </row>
        <row r="54">
          <cell r="B54" t="str">
            <v xml:space="preserve">51 - MS + JS ab 32 kg LG bis Mastende/Belegung -N-reduzierte-Fütterung - Gülle </v>
          </cell>
        </row>
        <row r="55">
          <cell r="B55" t="str">
            <v xml:space="preserve">52 - MS + JS ab 32 kg LG bis Mastende/Belegung -N-reduzierte-Fütterung - Mist/Jauche </v>
          </cell>
        </row>
        <row r="56">
          <cell r="B56" t="str">
            <v xml:space="preserve">53 - MS + JS ab 32 kg LG bis Mastende/Belegung -N-reduzierte-Fütterung - Tiefstallmist </v>
          </cell>
        </row>
        <row r="57">
          <cell r="B57" t="str">
            <v xml:space="preserve">54 - MS + JS ab 32 kg LG bis Mastende/Belegung - stark-N-reduzierte-Fütterung - Gülle </v>
          </cell>
        </row>
        <row r="58">
          <cell r="B58" t="str">
            <v xml:space="preserve">55 - MS + JS ab 32 kg LG bis Mastende/Belegung - stark-N-reduzierte-Fütterung - Mist/Jauche </v>
          </cell>
        </row>
        <row r="59">
          <cell r="B59" t="str">
            <v xml:space="preserve">56 - MS + JS ab 32 kg LG bis Mastende/Belegung - stark-N-reduzierte-Fütterung - Tiefstallmist </v>
          </cell>
        </row>
        <row r="60">
          <cell r="B60" t="str">
            <v>57 - Zuchtschweine - Standard-Fütterung - Gülle</v>
          </cell>
        </row>
        <row r="61">
          <cell r="B61" t="str">
            <v>58 - Zuchtschweine - Standard-Fütterung - Mist/Jauche</v>
          </cell>
        </row>
        <row r="62">
          <cell r="B62" t="str">
            <v>59 - Zuchtschweine - Standard-Fütterung - Tiefstallmist</v>
          </cell>
        </row>
        <row r="63">
          <cell r="B63" t="str">
            <v>60 - Zuchtschweine - N-reduzierte Fütterung - Gülle</v>
          </cell>
        </row>
        <row r="64">
          <cell r="B64" t="str">
            <v>61 - Zuchtschweine - N-reduzierte Fütterung - Mist/Jauche</v>
          </cell>
        </row>
        <row r="65">
          <cell r="B65" t="str">
            <v>62 - Zuchtschweine - N-reduzierte Fütterung - Tiefstallmist</v>
          </cell>
        </row>
        <row r="66">
          <cell r="B66" t="str">
            <v>63 - Zuchteber - Standard-Fütterung - Gülle</v>
          </cell>
        </row>
        <row r="67">
          <cell r="B67" t="str">
            <v>64 - Zuchteber - Standard-Fütterung - Mist/Jauche</v>
          </cell>
        </row>
        <row r="68">
          <cell r="B68" t="str">
            <v>65 - Zuchteber - Standard-Fütterung - Tiefstallmist</v>
          </cell>
        </row>
        <row r="69">
          <cell r="B69" t="str">
            <v>66 - Zuchteber - N-reduzierte Fütterung - Gülle</v>
          </cell>
        </row>
        <row r="70">
          <cell r="B70" t="str">
            <v>67 - Zuchteber - N-reduzierte Fütterung - Mist/Jauche</v>
          </cell>
        </row>
        <row r="71">
          <cell r="B71" t="str">
            <v>68 - Zuchteber - N-reduzierte Fütterung - Tiefstallmist</v>
          </cell>
        </row>
        <row r="72">
          <cell r="B72" t="str">
            <v>Geflügel</v>
          </cell>
        </row>
        <row r="73">
          <cell r="B73" t="str">
            <v xml:space="preserve">70 - Kücken u. Junghennen für Legezw. bis 1/2 Jahr - Gülle </v>
          </cell>
        </row>
        <row r="74">
          <cell r="B74" t="str">
            <v xml:space="preserve">71 - Kücken u. Junghennen für Legezw. bis 1/2 Jahr - Tiefstallmist  </v>
          </cell>
        </row>
        <row r="75">
          <cell r="B75" t="str">
            <v>72 - Legehennen, Hähne - Gülle</v>
          </cell>
        </row>
        <row r="76">
          <cell r="B76" t="str">
            <v>73 - Legehennen, Hähne - Tiefstallmist</v>
          </cell>
        </row>
        <row r="77">
          <cell r="B77" t="str">
            <v xml:space="preserve">74 - Mastkücken und Jungmasthühner - 7 Umtriebe </v>
          </cell>
        </row>
        <row r="78">
          <cell r="B78" t="str">
            <v>75 - Zwerghühner, Wachteln; ausgewachsen</v>
          </cell>
        </row>
        <row r="79">
          <cell r="B79" t="str">
            <v>76 - Gänse</v>
          </cell>
        </row>
        <row r="80">
          <cell r="B80" t="str">
            <v>77 - Enten</v>
          </cell>
        </row>
        <row r="81">
          <cell r="B81" t="str">
            <v xml:space="preserve">78 - Truthühner (Puten) </v>
          </cell>
        </row>
        <row r="82">
          <cell r="B82" t="str">
            <v>Pferde, Schafe, Ziegen</v>
          </cell>
        </row>
        <row r="83">
          <cell r="B83" t="str">
            <v>80 - Kleinpferde (&lt;300 kg, bis 148 cm) 1/2 bis 3 Jahre</v>
          </cell>
        </row>
        <row r="84">
          <cell r="B84" t="str">
            <v>81 - Kleinpferde (&lt;300 kg) &gt; 3 Jahre incl. Fohlen bis 1/2 Jahr</v>
          </cell>
        </row>
        <row r="85">
          <cell r="B85" t="str">
            <v>82 - Kleinpferde (&gt;300 kg, bis 148 cm) 1/2 bis 3 Jahre</v>
          </cell>
        </row>
        <row r="86">
          <cell r="B86" t="str">
            <v>83 - Kleinpferde (&gt;300 kg) &gt; 3 Jahre incl. Fohlen bis 1/2 Jahr</v>
          </cell>
        </row>
        <row r="87">
          <cell r="B87" t="str">
            <v>84 - Pferde (&gt;500 kg, über 148 cm) 1/2 bis 3 Jahre</v>
          </cell>
        </row>
        <row r="88">
          <cell r="B88" t="str">
            <v>85 - Pferde (&gt;500 kg)&gt; 3 Jahre incl. Fohlen bis 1/2 Jahr</v>
          </cell>
        </row>
        <row r="89">
          <cell r="B89" t="str">
            <v>86 - Schafe Lämmer bis 1/2 Jahr</v>
          </cell>
        </row>
        <row r="90">
          <cell r="B90" t="str">
            <v>87 - Schafe ab 1/2 Jahr bis 1,5 Jahre</v>
          </cell>
        </row>
        <row r="91">
          <cell r="B91" t="str">
            <v>88 - Mutterschafe</v>
          </cell>
        </row>
        <row r="92">
          <cell r="B92" t="str">
            <v>89 - Ziegen bis 1/2 Jahr</v>
          </cell>
        </row>
        <row r="93">
          <cell r="B93" t="str">
            <v>90 - Ziegen ab 1/2 Jahr bis 1,5 Jahre</v>
          </cell>
        </row>
        <row r="94">
          <cell r="B94" t="str">
            <v>91 - Mutterziegen</v>
          </cell>
        </row>
        <row r="95">
          <cell r="B95" t="str">
            <v>92 - Andere</v>
          </cell>
        </row>
        <row r="96">
          <cell r="B96" t="str">
            <v>93 - Rotwild* ab 1 Jahr</v>
          </cell>
        </row>
        <row r="97">
          <cell r="B97" t="str">
            <v>94 - Andere pflanzenfressende Wildhuftiere - Zuchtwild* ab 1 Jahr</v>
          </cell>
        </row>
        <row r="98">
          <cell r="B98" t="str">
            <v>95 - Lama ab 1 Jahr</v>
          </cell>
        </row>
        <row r="99">
          <cell r="B99" t="str">
            <v>96 - Strauße ab 1 Jahr - Gülle</v>
          </cell>
        </row>
        <row r="100">
          <cell r="B100" t="str">
            <v>97 - Strauße ab 1 Jahr - Tiefstall</v>
          </cell>
        </row>
        <row r="101">
          <cell r="B101" t="str">
            <v>98 - Mastkaninchen - Gülle</v>
          </cell>
        </row>
        <row r="102">
          <cell r="B102" t="str">
            <v>99 - Mastkaninchen - Tiefstall</v>
          </cell>
        </row>
        <row r="103">
          <cell r="B103" t="str">
            <v>100 - Zuchtkaninchen - Gülle</v>
          </cell>
        </row>
        <row r="104">
          <cell r="B104" t="str">
            <v>101 - Zuchtkaninchen - Tiestall</v>
          </cell>
        </row>
        <row r="105">
          <cell r="B105" t="str">
            <v>102 - Zwergrinder</v>
          </cell>
        </row>
        <row r="106">
          <cell r="B106" t="str">
            <v>103 - Zwergrind - andere Kälber und Jungrinder unter 1/2 Jahr - Gülle</v>
          </cell>
        </row>
        <row r="107">
          <cell r="B107" t="str">
            <v>104 - Zwergrind - andere Kälber und Jungrinder unter 1/2 Jahr - Mist/Jauche</v>
          </cell>
        </row>
        <row r="108">
          <cell r="B108" t="str">
            <v>105 - Zwergrind - andere Kälber und Jungrinder unter 1/2 Jahr - Tiefstallmist</v>
          </cell>
        </row>
        <row r="109">
          <cell r="B109" t="str">
            <v>106 - Zwergrind - Jungvieh 1/2 bis 1 Jahr - Gülle</v>
          </cell>
        </row>
        <row r="110">
          <cell r="B110" t="str">
            <v>107 - Zwergrind - Jungvieh 1/2 bis 1 Jahr - Mist/Jauche</v>
          </cell>
        </row>
        <row r="111">
          <cell r="B111" t="str">
            <v>108 - Zwergrind - Jungvieh 1/2 bis 1 Jahr - Tiefstallmist</v>
          </cell>
        </row>
        <row r="112">
          <cell r="B112" t="str">
            <v>109 - Zwergrind - Jungvieh 1 bis 2 Jahr - Gülle</v>
          </cell>
        </row>
        <row r="113">
          <cell r="B113" t="str">
            <v>110 - Zwergrind - Jungvieh 1 bis 2 Jahr - Mist/Jauche</v>
          </cell>
        </row>
        <row r="114">
          <cell r="B114" t="str">
            <v>111 - Zwergrind - Jungvieh 1 bis 2 Jahr - Tiefstallmist</v>
          </cell>
        </row>
        <row r="115">
          <cell r="B115" t="str">
            <v>112 - Zwergrind - Ochsen, Stiere - Gülle</v>
          </cell>
        </row>
        <row r="116">
          <cell r="B116" t="str">
            <v>113 - Zwergrind - Ochsen, Stiere - Mist/Jauche</v>
          </cell>
        </row>
        <row r="117">
          <cell r="B117" t="str">
            <v>114 - Zwergrind - Ochsen, Stiere - Tiefstallmist</v>
          </cell>
        </row>
        <row r="118">
          <cell r="B118" t="str">
            <v>115 - Zwergrind - Kalbinnen - Gülle</v>
          </cell>
        </row>
        <row r="119">
          <cell r="B119" t="str">
            <v>116 - Zwergrind - Kalbinnen - Mist/Jauche</v>
          </cell>
        </row>
        <row r="120">
          <cell r="B120" t="str">
            <v>117 - Zwergrind - Kalbinnen - Tiefstallmist</v>
          </cell>
        </row>
        <row r="121">
          <cell r="B121" t="str">
            <v>118 - Zwergrind - Milch- bzw. Mutterkühe (3000 kg Milch)  - Gülle</v>
          </cell>
        </row>
        <row r="122">
          <cell r="B122" t="str">
            <v>119 - Zwergrind - Milch- bzw. Mutterkühe (3000 kg Milch)  - Mist / Jauche</v>
          </cell>
        </row>
        <row r="123">
          <cell r="B123" t="str">
            <v>120 - Zwergrind - Milch- bzw. Mutterkühe (3000 kg Milch)  - Tiefstallmist</v>
          </cell>
        </row>
        <row r="124">
          <cell r="B124" t="str">
            <v>121 - Zwergrind - Milch- bzw. Ammenkühe (4000 kg Milch)  - Gülle</v>
          </cell>
        </row>
        <row r="125">
          <cell r="B125" t="str">
            <v>122 - Zwergrind - Milch- bzw. Ammenkühe (4000 kg Milch)  - Mist / Jauche</v>
          </cell>
        </row>
        <row r="126">
          <cell r="B126" t="str">
            <v>123 - Zwergrind - Milch- bzw. Ammenkühe (4000 kg Milch)  - Tiefstallmist</v>
          </cell>
        </row>
        <row r="127">
          <cell r="B127" t="str">
            <v>124 - Zwergrind - Milchkühe (5000 kg Milch) - Gülle</v>
          </cell>
        </row>
        <row r="128">
          <cell r="B128" t="str">
            <v>125 - Zwergrind - Milchkühe (5000 kg Milch) - Mist/Jauche</v>
          </cell>
        </row>
        <row r="129">
          <cell r="B129" t="str">
            <v>126 - Zwergrind - Milchkühe (5000 kg Milch) - Tiefstallmist</v>
          </cell>
        </row>
        <row r="130">
          <cell r="B130" t="str">
            <v>127 - Zwergrind - Milchkühe (6000 kg Milch) - Gülle</v>
          </cell>
        </row>
        <row r="131">
          <cell r="B131" t="str">
            <v>128 - Zwergrind - Milchkühe (6000 kg Milch) - Mist/Jauche</v>
          </cell>
        </row>
        <row r="132">
          <cell r="B132" t="str">
            <v>129 - Zwergrind - Milchkühe (6000 kg Milch) - Tiefstallmist</v>
          </cell>
        </row>
        <row r="133">
          <cell r="B133" t="str">
            <v>130 - Zwergrind - Milchkühe (7000 kg Milch) - Gülle</v>
          </cell>
        </row>
        <row r="134">
          <cell r="B134" t="str">
            <v>131 - Zwergrind - Milchkühe (7000 kg Milch) - Mist/Jauche</v>
          </cell>
        </row>
        <row r="135">
          <cell r="B135" t="str">
            <v>132 - Zwergrind - Milchkühe (7000 kg Milch) - Tiefstallmist</v>
          </cell>
        </row>
      </sheetData>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lko.at/"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R32"/>
  <sheetViews>
    <sheetView tabSelected="1" zoomScale="90" zoomScaleNormal="90" workbookViewId="0">
      <selection activeCell="A4" sqref="A4:D4"/>
    </sheetView>
  </sheetViews>
  <sheetFormatPr baseColWidth="10" defaultRowHeight="14.25" x14ac:dyDescent="0.2"/>
  <cols>
    <col min="1" max="1" width="20.375" customWidth="1"/>
    <col min="2" max="2" width="11.5" customWidth="1"/>
    <col min="3" max="3" width="3.75" customWidth="1"/>
    <col min="4" max="4" width="12.75" customWidth="1"/>
    <col min="5" max="5" width="14.625" customWidth="1"/>
    <col min="6" max="6" width="7.875" customWidth="1"/>
    <col min="7" max="7" width="16.375" customWidth="1"/>
    <col min="8" max="8" width="8.375" customWidth="1"/>
    <col min="9" max="9" width="8.5" customWidth="1"/>
    <col min="10" max="10" width="7.75" customWidth="1"/>
    <col min="11" max="11" width="8" customWidth="1"/>
    <col min="12" max="12" width="7.5" customWidth="1"/>
    <col min="13" max="14" width="7.625" customWidth="1"/>
    <col min="15" max="15" width="3.75" customWidth="1"/>
    <col min="16" max="16" width="2.75" customWidth="1"/>
    <col min="22" max="22" width="11" hidden="1" customWidth="1"/>
    <col min="23" max="23" width="17" hidden="1" customWidth="1"/>
    <col min="24" max="27" width="11" hidden="1" customWidth="1"/>
    <col min="28" max="28" width="13.125" hidden="1" customWidth="1"/>
    <col min="29" max="29" width="13.75" hidden="1" customWidth="1"/>
    <col min="30" max="31" width="11" hidden="1" customWidth="1"/>
    <col min="32" max="34" width="14" hidden="1" customWidth="1"/>
    <col min="35" max="40" width="11" hidden="1" customWidth="1"/>
    <col min="41" max="41" width="31.75" hidden="1" customWidth="1"/>
    <col min="42" max="44" width="11" hidden="1" customWidth="1"/>
  </cols>
  <sheetData>
    <row r="1" spans="1:44" ht="45" customHeight="1" thickBot="1" x14ac:dyDescent="0.25">
      <c r="D1" s="189" t="s">
        <v>0</v>
      </c>
      <c r="E1" s="189"/>
      <c r="F1" s="189"/>
      <c r="H1" s="144"/>
      <c r="I1" s="144"/>
      <c r="J1" s="185" t="s">
        <v>112</v>
      </c>
      <c r="K1" s="186"/>
      <c r="L1" s="187" t="s">
        <v>125</v>
      </c>
      <c r="M1" s="187"/>
      <c r="N1" s="188"/>
    </row>
    <row r="2" spans="1:44" ht="35.25" customHeight="1" thickBot="1" x14ac:dyDescent="0.25">
      <c r="A2" s="152" t="s">
        <v>146</v>
      </c>
      <c r="B2" s="153"/>
      <c r="C2" s="153"/>
      <c r="D2" s="153"/>
      <c r="E2" s="153"/>
      <c r="G2" s="162" t="s">
        <v>181</v>
      </c>
      <c r="H2" s="163"/>
      <c r="I2" s="163"/>
      <c r="J2" s="163"/>
      <c r="K2" s="163"/>
      <c r="L2" s="163"/>
      <c r="M2" s="163"/>
      <c r="N2" s="164"/>
      <c r="O2" s="53"/>
    </row>
    <row r="3" spans="1:44" ht="19.5" customHeight="1" thickBot="1" x14ac:dyDescent="0.45">
      <c r="A3" s="33" t="s">
        <v>93</v>
      </c>
      <c r="B3" s="34"/>
      <c r="C3" s="204" t="s">
        <v>183</v>
      </c>
      <c r="D3" s="204"/>
      <c r="G3" s="208" t="s">
        <v>185</v>
      </c>
      <c r="H3" s="209"/>
      <c r="I3" s="209"/>
      <c r="J3" s="209"/>
      <c r="K3" s="209"/>
      <c r="L3" s="209"/>
      <c r="M3" s="209"/>
      <c r="N3" s="210"/>
      <c r="O3" s="54"/>
    </row>
    <row r="4" spans="1:44" ht="24.95" customHeight="1" thickBot="1" x14ac:dyDescent="0.25">
      <c r="A4" s="168"/>
      <c r="B4" s="169"/>
      <c r="C4" s="169"/>
      <c r="D4" s="170"/>
      <c r="G4" s="211"/>
      <c r="H4" s="212"/>
      <c r="I4" s="212"/>
      <c r="J4" s="212"/>
      <c r="K4" s="212"/>
      <c r="L4" s="212"/>
      <c r="M4" s="212"/>
      <c r="N4" s="213"/>
    </row>
    <row r="5" spans="1:44" ht="20.25" customHeight="1" x14ac:dyDescent="0.2">
      <c r="G5" s="211"/>
      <c r="H5" s="212"/>
      <c r="I5" s="212"/>
      <c r="J5" s="212"/>
      <c r="K5" s="212"/>
      <c r="L5" s="212"/>
      <c r="M5" s="212"/>
      <c r="N5" s="213"/>
    </row>
    <row r="6" spans="1:44" ht="18.95" customHeight="1" x14ac:dyDescent="0.2">
      <c r="B6" s="130" t="s">
        <v>7</v>
      </c>
      <c r="E6" s="139" t="s">
        <v>8</v>
      </c>
      <c r="G6" s="211"/>
      <c r="H6" s="212"/>
      <c r="I6" s="212"/>
      <c r="J6" s="212"/>
      <c r="K6" s="212"/>
      <c r="L6" s="212"/>
      <c r="M6" s="212"/>
      <c r="N6" s="213"/>
    </row>
    <row r="7" spans="1:44" ht="24" customHeight="1" x14ac:dyDescent="0.2">
      <c r="A7" s="30" t="s">
        <v>124</v>
      </c>
      <c r="B7" s="131"/>
      <c r="E7" s="138" t="str">
        <f>IFERROR(IF(ISBLANK(B7),VLOOKUP($A4,Strohtabelle,3,FALSE),B7),"")</f>
        <v/>
      </c>
      <c r="F7" s="141" t="s">
        <v>92</v>
      </c>
      <c r="G7" s="211"/>
      <c r="H7" s="212"/>
      <c r="I7" s="212"/>
      <c r="J7" s="212"/>
      <c r="K7" s="212"/>
      <c r="L7" s="212"/>
      <c r="M7" s="212"/>
      <c r="N7" s="213"/>
    </row>
    <row r="8" spans="1:44" ht="18.95" customHeight="1" x14ac:dyDescent="0.25">
      <c r="B8" s="14" t="s">
        <v>96</v>
      </c>
      <c r="C8" s="15"/>
      <c r="E8" s="15" t="s">
        <v>179</v>
      </c>
      <c r="G8" s="211"/>
      <c r="H8" s="212"/>
      <c r="I8" s="212"/>
      <c r="J8" s="212"/>
      <c r="K8" s="212"/>
      <c r="L8" s="212"/>
      <c r="M8" s="212"/>
      <c r="N8" s="213"/>
    </row>
    <row r="9" spans="1:44" ht="24.95" customHeight="1" x14ac:dyDescent="0.2">
      <c r="A9" s="1" t="s">
        <v>95</v>
      </c>
      <c r="B9" s="38" t="str">
        <f>IFERROR(VLOOKUP($A4,Strohtabelle,2,FALSE),"")</f>
        <v/>
      </c>
      <c r="E9" s="138" t="str">
        <f>IFERROR(E7*B9,"")</f>
        <v/>
      </c>
      <c r="F9" s="141" t="s">
        <v>180</v>
      </c>
      <c r="G9" s="211"/>
      <c r="H9" s="212"/>
      <c r="I9" s="212"/>
      <c r="J9" s="212"/>
      <c r="K9" s="212"/>
      <c r="L9" s="212"/>
      <c r="M9" s="212"/>
      <c r="N9" s="213"/>
    </row>
    <row r="10" spans="1:44" ht="24" customHeight="1" thickBot="1" x14ac:dyDescent="0.3">
      <c r="A10" s="203" t="s">
        <v>106</v>
      </c>
      <c r="B10" s="203"/>
      <c r="C10" s="203"/>
      <c r="D10" s="203"/>
      <c r="E10" s="203"/>
      <c r="F10" s="203"/>
      <c r="G10" s="211"/>
      <c r="H10" s="212"/>
      <c r="I10" s="212"/>
      <c r="J10" s="212"/>
      <c r="K10" s="212"/>
      <c r="L10" s="212"/>
      <c r="M10" s="212"/>
      <c r="N10" s="213"/>
    </row>
    <row r="11" spans="1:44" ht="18" customHeight="1" thickBot="1" x14ac:dyDescent="0.25">
      <c r="B11" s="140" t="s">
        <v>91</v>
      </c>
      <c r="E11" s="140" t="s">
        <v>92</v>
      </c>
      <c r="G11" s="211"/>
      <c r="H11" s="212"/>
      <c r="I11" s="212"/>
      <c r="J11" s="212"/>
      <c r="K11" s="212"/>
      <c r="L11" s="212"/>
      <c r="M11" s="212"/>
      <c r="N11" s="213"/>
    </row>
    <row r="12" spans="1:44" ht="18" customHeight="1" x14ac:dyDescent="0.2">
      <c r="A12" s="1" t="s">
        <v>5</v>
      </c>
      <c r="B12" s="142" t="str">
        <f>IFERROR(VLOOKUP($A4,Strohtabelle,4,FALSE),"")</f>
        <v/>
      </c>
      <c r="E12" s="142" t="str">
        <f t="shared" ref="E12:E17" si="0">IFERROR(B12*$E$9/1000,"")</f>
        <v/>
      </c>
      <c r="G12" s="211"/>
      <c r="H12" s="212"/>
      <c r="I12" s="212"/>
      <c r="J12" s="212"/>
      <c r="K12" s="212"/>
      <c r="L12" s="212"/>
      <c r="M12" s="212"/>
      <c r="N12" s="213"/>
    </row>
    <row r="13" spans="1:44" ht="18" customHeight="1" thickBot="1" x14ac:dyDescent="0.25">
      <c r="A13" s="1" t="s">
        <v>2</v>
      </c>
      <c r="B13" s="143" t="str">
        <f>IFERROR(VLOOKUP($A4,Strohtabelle,5,FALSE),"")</f>
        <v/>
      </c>
      <c r="E13" s="143" t="str">
        <f t="shared" si="0"/>
        <v/>
      </c>
      <c r="G13" s="214"/>
      <c r="H13" s="215"/>
      <c r="I13" s="215"/>
      <c r="J13" s="215"/>
      <c r="K13" s="215"/>
      <c r="L13" s="215"/>
      <c r="M13" s="215"/>
      <c r="N13" s="216"/>
      <c r="O13" s="4"/>
    </row>
    <row r="14" spans="1:44" ht="18" customHeight="1" thickBot="1" x14ac:dyDescent="0.25">
      <c r="A14" s="1" t="s">
        <v>3</v>
      </c>
      <c r="B14" s="143" t="str">
        <f>IFERROR(VLOOKUP($A4,Strohtabelle,6,FALSE),"")</f>
        <v/>
      </c>
      <c r="E14" s="143" t="str">
        <f t="shared" si="0"/>
        <v/>
      </c>
      <c r="G14" s="165" t="s">
        <v>123</v>
      </c>
      <c r="H14" s="166"/>
      <c r="I14" s="166"/>
      <c r="J14" s="166"/>
      <c r="K14" s="166"/>
      <c r="L14" s="166"/>
      <c r="M14" s="166"/>
      <c r="N14" s="167"/>
      <c r="O14" s="4"/>
      <c r="P14" s="4"/>
      <c r="AB14" s="77" t="s">
        <v>123</v>
      </c>
      <c r="AC14" s="56"/>
      <c r="AD14" s="56"/>
      <c r="AE14" s="56"/>
      <c r="AF14" s="56"/>
      <c r="AG14" s="56"/>
      <c r="AH14" s="56"/>
      <c r="AI14" s="67"/>
    </row>
    <row r="15" spans="1:44" ht="18" customHeight="1" x14ac:dyDescent="0.25">
      <c r="A15" s="1" t="s">
        <v>4</v>
      </c>
      <c r="B15" s="143" t="str">
        <f>IFERROR(VLOOKUP($A4,Strohtabelle,7,FALSE),"")</f>
        <v/>
      </c>
      <c r="E15" s="143" t="str">
        <f t="shared" si="0"/>
        <v/>
      </c>
      <c r="G15" s="147" t="s">
        <v>103</v>
      </c>
      <c r="H15" s="110" t="s">
        <v>104</v>
      </c>
      <c r="I15" s="159" t="s">
        <v>114</v>
      </c>
      <c r="J15" s="160"/>
      <c r="K15" s="161"/>
      <c r="L15" s="159" t="s">
        <v>115</v>
      </c>
      <c r="M15" s="160"/>
      <c r="N15" s="161"/>
      <c r="O15" s="4"/>
      <c r="P15" s="4"/>
      <c r="V15" s="55" t="s">
        <v>148</v>
      </c>
      <c r="AB15" s="78" t="s">
        <v>103</v>
      </c>
      <c r="AC15" s="79" t="s">
        <v>104</v>
      </c>
      <c r="AD15" s="149" t="s">
        <v>114</v>
      </c>
      <c r="AE15" s="150"/>
      <c r="AF15" s="150"/>
      <c r="AG15" s="150"/>
      <c r="AH15" s="151"/>
      <c r="AI15" s="149" t="s">
        <v>115</v>
      </c>
      <c r="AJ15" s="150"/>
      <c r="AK15" s="150"/>
      <c r="AL15" s="150"/>
      <c r="AM15" s="151"/>
      <c r="AO15" s="96" t="s">
        <v>160</v>
      </c>
      <c r="AP15" s="97" t="s">
        <v>161</v>
      </c>
      <c r="AQ15" s="97" t="s">
        <v>162</v>
      </c>
      <c r="AR15" s="97" t="s">
        <v>163</v>
      </c>
    </row>
    <row r="16" spans="1:44" ht="18" customHeight="1" thickBot="1" x14ac:dyDescent="0.25">
      <c r="A16" s="1" t="s">
        <v>6</v>
      </c>
      <c r="B16" s="143" t="str">
        <f>IFERROR(VLOOKUP($A4,Strohtabelle,8,FALSE),"")</f>
        <v/>
      </c>
      <c r="E16" s="143" t="str">
        <f t="shared" si="0"/>
        <v/>
      </c>
      <c r="G16" s="148"/>
      <c r="H16" s="111" t="s">
        <v>102</v>
      </c>
      <c r="I16" s="58" t="s">
        <v>84</v>
      </c>
      <c r="J16" s="26" t="s">
        <v>85</v>
      </c>
      <c r="K16" s="59" t="s">
        <v>86</v>
      </c>
      <c r="L16" s="68" t="s">
        <v>84</v>
      </c>
      <c r="M16" s="27" t="s">
        <v>85</v>
      </c>
      <c r="N16" s="69" t="s">
        <v>86</v>
      </c>
      <c r="O16" s="4"/>
      <c r="P16" s="4"/>
      <c r="AB16" s="86"/>
      <c r="AC16" s="87" t="s">
        <v>102</v>
      </c>
      <c r="AD16" s="68" t="s">
        <v>84</v>
      </c>
      <c r="AE16" s="27" t="s">
        <v>85</v>
      </c>
      <c r="AF16" s="69" t="s">
        <v>86</v>
      </c>
      <c r="AG16" s="100" t="s">
        <v>88</v>
      </c>
      <c r="AH16" s="100" t="s">
        <v>87</v>
      </c>
      <c r="AI16" s="106" t="s">
        <v>84</v>
      </c>
      <c r="AJ16" s="107" t="s">
        <v>85</v>
      </c>
      <c r="AK16" s="107" t="s">
        <v>86</v>
      </c>
      <c r="AL16" s="107" t="s">
        <v>88</v>
      </c>
      <c r="AM16" s="108" t="s">
        <v>87</v>
      </c>
      <c r="AO16" s="98" t="s">
        <v>164</v>
      </c>
      <c r="AP16" s="99">
        <v>0.27</v>
      </c>
      <c r="AQ16" s="99"/>
      <c r="AR16" s="99"/>
    </row>
    <row r="17" spans="1:44" ht="18" customHeight="1" x14ac:dyDescent="0.25">
      <c r="A17" s="1" t="s">
        <v>111</v>
      </c>
      <c r="B17" s="143" t="str">
        <f>IFERROR(VLOOKUP($A4,Strohtabelle,9,FALSE),"")</f>
        <v/>
      </c>
      <c r="E17" s="143" t="str">
        <f t="shared" si="0"/>
        <v/>
      </c>
      <c r="G17" s="135" t="s">
        <v>97</v>
      </c>
      <c r="H17" s="112"/>
      <c r="I17" s="60">
        <v>270</v>
      </c>
      <c r="J17" s="23"/>
      <c r="K17" s="61"/>
      <c r="L17" s="70">
        <f>AI17</f>
        <v>0</v>
      </c>
      <c r="M17" s="24"/>
      <c r="N17" s="71"/>
      <c r="O17" s="4"/>
      <c r="P17" s="4"/>
      <c r="V17" s="55" t="s">
        <v>84</v>
      </c>
      <c r="W17" s="55" t="s">
        <v>151</v>
      </c>
      <c r="Z17">
        <v>17</v>
      </c>
      <c r="AA17" t="s">
        <v>84</v>
      </c>
      <c r="AB17" s="88" t="s">
        <v>97</v>
      </c>
      <c r="AC17" s="89">
        <f t="shared" ref="AC17:AC23" si="1">H17</f>
        <v>0</v>
      </c>
      <c r="AD17" s="90">
        <v>270</v>
      </c>
      <c r="AE17" s="91"/>
      <c r="AF17" s="91"/>
      <c r="AG17" s="91"/>
      <c r="AH17" s="92"/>
      <c r="AI17" s="103">
        <f>IF(AC17=0,0,AC17/AD17)</f>
        <v>0</v>
      </c>
      <c r="AJ17" s="104"/>
      <c r="AK17" s="104"/>
      <c r="AL17" s="104"/>
      <c r="AM17" s="105"/>
      <c r="AO17" s="98" t="s">
        <v>165</v>
      </c>
      <c r="AP17" s="99">
        <v>0.46</v>
      </c>
      <c r="AQ17" s="99"/>
      <c r="AR17" s="99"/>
    </row>
    <row r="18" spans="1:44" ht="18.75" customHeight="1" thickBot="1" x14ac:dyDescent="0.25">
      <c r="G18" s="136" t="s">
        <v>98</v>
      </c>
      <c r="H18" s="112"/>
      <c r="I18" s="60">
        <v>460</v>
      </c>
      <c r="J18" s="23"/>
      <c r="K18" s="61"/>
      <c r="L18" s="70">
        <f>AI18</f>
        <v>0</v>
      </c>
      <c r="M18" s="24"/>
      <c r="N18" s="71"/>
      <c r="O18" s="4"/>
      <c r="P18" s="4"/>
      <c r="W18" t="s">
        <v>97</v>
      </c>
      <c r="X18">
        <f>IF(COUNTA(AC18)=0,0,AI17)</f>
        <v>0</v>
      </c>
      <c r="Z18">
        <v>18</v>
      </c>
      <c r="AA18" t="s">
        <v>84</v>
      </c>
      <c r="AB18" s="81" t="s">
        <v>98</v>
      </c>
      <c r="AC18" s="80">
        <f t="shared" si="1"/>
        <v>0</v>
      </c>
      <c r="AD18" s="60">
        <v>460</v>
      </c>
      <c r="AE18" s="23"/>
      <c r="AF18" s="23"/>
      <c r="AG18" s="23"/>
      <c r="AH18" s="61"/>
      <c r="AI18" s="70">
        <f>IF(AC18=0,0,AC18/AD18)</f>
        <v>0</v>
      </c>
      <c r="AJ18" s="24"/>
      <c r="AK18" s="24"/>
      <c r="AL18" s="24"/>
      <c r="AM18" s="71"/>
      <c r="AO18" s="98" t="s">
        <v>166</v>
      </c>
      <c r="AP18" s="99">
        <v>0.27</v>
      </c>
      <c r="AQ18" s="99"/>
      <c r="AR18" s="99"/>
    </row>
    <row r="19" spans="1:44" ht="18" customHeight="1" thickBot="1" x14ac:dyDescent="0.25">
      <c r="A19" s="200" t="s">
        <v>9</v>
      </c>
      <c r="B19" s="201"/>
      <c r="C19" s="202"/>
      <c r="D19" s="200" t="s">
        <v>94</v>
      </c>
      <c r="E19" s="201"/>
      <c r="F19" s="202"/>
      <c r="G19" s="136" t="s">
        <v>99</v>
      </c>
      <c r="H19" s="112"/>
      <c r="I19" s="60">
        <v>180</v>
      </c>
      <c r="J19" s="21">
        <v>460</v>
      </c>
      <c r="K19" s="61"/>
      <c r="L19" s="72"/>
      <c r="M19" s="20">
        <f>AJ19</f>
        <v>0</v>
      </c>
      <c r="N19" s="71"/>
      <c r="O19" s="4"/>
      <c r="P19" s="4"/>
      <c r="W19" t="s">
        <v>149</v>
      </c>
      <c r="X19">
        <f>IF(COUNTA(AC17)=0,0,AI18)</f>
        <v>0</v>
      </c>
      <c r="Z19">
        <v>19</v>
      </c>
      <c r="AA19" t="s">
        <v>85</v>
      </c>
      <c r="AB19" s="81" t="s">
        <v>99</v>
      </c>
      <c r="AC19" s="80">
        <f t="shared" si="1"/>
        <v>0</v>
      </c>
      <c r="AD19" s="60">
        <v>180</v>
      </c>
      <c r="AE19" s="21">
        <v>460</v>
      </c>
      <c r="AF19" s="23"/>
      <c r="AG19" s="23"/>
      <c r="AH19" s="61"/>
      <c r="AI19" s="72"/>
      <c r="AJ19" s="20">
        <f>IF(AC19=0,0,(AC19-(AD19*AI25))/AE19)</f>
        <v>0</v>
      </c>
      <c r="AK19" s="24"/>
      <c r="AL19" s="24"/>
      <c r="AM19" s="71"/>
      <c r="AO19" s="98" t="s">
        <v>167</v>
      </c>
      <c r="AP19" s="99">
        <v>0.30000000000000004</v>
      </c>
      <c r="AQ19" s="99"/>
      <c r="AR19" s="99"/>
    </row>
    <row r="20" spans="1:44" ht="18" customHeight="1" x14ac:dyDescent="0.2">
      <c r="A20" s="126" t="s">
        <v>5</v>
      </c>
      <c r="B20" s="183" t="str">
        <f>IF(L25=0,"",L25)</f>
        <v/>
      </c>
      <c r="C20" s="184"/>
      <c r="D20" s="120"/>
      <c r="E20" s="117" t="str">
        <f t="shared" ref="E20:E25" si="2">IFERROR(E12*B20,"")</f>
        <v/>
      </c>
      <c r="F20" s="116"/>
      <c r="G20" s="136" t="s">
        <v>178</v>
      </c>
      <c r="H20" s="112"/>
      <c r="I20" s="60">
        <v>150</v>
      </c>
      <c r="J20" s="21">
        <v>150</v>
      </c>
      <c r="K20" s="62">
        <v>150</v>
      </c>
      <c r="L20" s="72"/>
      <c r="M20" s="20">
        <f>AJ20</f>
        <v>0</v>
      </c>
      <c r="N20" s="71"/>
      <c r="O20" s="4"/>
      <c r="P20" s="4"/>
      <c r="Z20">
        <v>20</v>
      </c>
      <c r="AA20" t="s">
        <v>85</v>
      </c>
      <c r="AB20" s="81" t="s">
        <v>147</v>
      </c>
      <c r="AC20" s="80">
        <f t="shared" si="1"/>
        <v>0</v>
      </c>
      <c r="AD20" s="60">
        <v>150</v>
      </c>
      <c r="AE20" s="21">
        <v>150</v>
      </c>
      <c r="AF20" s="21">
        <v>150</v>
      </c>
      <c r="AG20" s="23"/>
      <c r="AH20" s="61"/>
      <c r="AI20" s="72"/>
      <c r="AJ20" s="20">
        <f>IF(AC20=0,0,(AC20-(AD20*AI25)-(AF20*AK25))/AE20)</f>
        <v>0</v>
      </c>
      <c r="AK20" s="24"/>
      <c r="AL20" s="24"/>
      <c r="AM20" s="71"/>
      <c r="AO20" s="98" t="s">
        <v>168</v>
      </c>
      <c r="AP20" s="99">
        <v>0.21</v>
      </c>
      <c r="AQ20" s="99"/>
      <c r="AR20" s="99"/>
    </row>
    <row r="21" spans="1:44" ht="18" customHeight="1" x14ac:dyDescent="0.25">
      <c r="A21" s="127" t="s">
        <v>2</v>
      </c>
      <c r="B21" s="145" t="str">
        <f>IF(M25=0,"",M25)</f>
        <v/>
      </c>
      <c r="C21" s="146"/>
      <c r="D21" s="120"/>
      <c r="E21" s="118" t="str">
        <f t="shared" si="2"/>
        <v/>
      </c>
      <c r="F21" s="116"/>
      <c r="G21" s="136" t="s">
        <v>100</v>
      </c>
      <c r="H21" s="112"/>
      <c r="I21" s="63"/>
      <c r="J21" s="21">
        <v>260</v>
      </c>
      <c r="K21" s="61"/>
      <c r="L21" s="72"/>
      <c r="M21" s="20">
        <f>AJ21</f>
        <v>0</v>
      </c>
      <c r="N21" s="71"/>
      <c r="O21" s="52"/>
      <c r="P21" s="52"/>
      <c r="V21" s="55" t="s">
        <v>85</v>
      </c>
      <c r="W21" s="55" t="s">
        <v>152</v>
      </c>
      <c r="Z21">
        <v>21</v>
      </c>
      <c r="AA21" t="s">
        <v>85</v>
      </c>
      <c r="AB21" s="81" t="s">
        <v>100</v>
      </c>
      <c r="AC21" s="80">
        <f t="shared" si="1"/>
        <v>0</v>
      </c>
      <c r="AD21" s="63"/>
      <c r="AE21" s="21">
        <v>260</v>
      </c>
      <c r="AF21" s="23"/>
      <c r="AG21" s="23"/>
      <c r="AH21" s="61"/>
      <c r="AI21" s="72"/>
      <c r="AJ21" s="20">
        <f>IF(AC21=0,0,AC21/AE21)</f>
        <v>0</v>
      </c>
      <c r="AK21" s="24"/>
      <c r="AL21" s="24"/>
      <c r="AM21" s="71"/>
      <c r="AO21" s="98" t="s">
        <v>169</v>
      </c>
      <c r="AP21" s="99">
        <v>0.33</v>
      </c>
      <c r="AQ21" s="99"/>
      <c r="AR21" s="99"/>
    </row>
    <row r="22" spans="1:44" ht="18" customHeight="1" x14ac:dyDescent="0.2">
      <c r="A22" s="127" t="s">
        <v>3</v>
      </c>
      <c r="B22" s="145" t="str">
        <f>IF(N25=0,"",N25)</f>
        <v/>
      </c>
      <c r="C22" s="146"/>
      <c r="D22" s="120"/>
      <c r="E22" s="118" t="str">
        <f t="shared" si="2"/>
        <v/>
      </c>
      <c r="F22" s="116"/>
      <c r="G22" s="136" t="s">
        <v>101</v>
      </c>
      <c r="H22" s="112"/>
      <c r="I22" s="63"/>
      <c r="J22" s="23"/>
      <c r="K22" s="62">
        <v>600</v>
      </c>
      <c r="L22" s="72"/>
      <c r="M22" s="24"/>
      <c r="N22" s="73">
        <f>AK22</f>
        <v>0</v>
      </c>
      <c r="O22" s="4"/>
      <c r="P22" s="4"/>
      <c r="W22" t="s">
        <v>99</v>
      </c>
      <c r="X22">
        <f>IF(COUNTA(AC20,AC21)=0,0,AJ19)</f>
        <v>0</v>
      </c>
      <c r="Z22">
        <v>22</v>
      </c>
      <c r="AA22" t="s">
        <v>86</v>
      </c>
      <c r="AB22" s="81" t="s">
        <v>101</v>
      </c>
      <c r="AC22" s="80">
        <f t="shared" si="1"/>
        <v>0</v>
      </c>
      <c r="AD22" s="63"/>
      <c r="AE22" s="23"/>
      <c r="AF22" s="21">
        <v>600</v>
      </c>
      <c r="AG22" s="23"/>
      <c r="AH22" s="61"/>
      <c r="AI22" s="72"/>
      <c r="AJ22" s="24"/>
      <c r="AK22" s="20">
        <f>IF(AC22=0,0,AC22/AF22)</f>
        <v>0</v>
      </c>
      <c r="AL22" s="24"/>
      <c r="AM22" s="71"/>
      <c r="AO22" s="98" t="s">
        <v>170</v>
      </c>
      <c r="AP22" s="99">
        <v>0.2</v>
      </c>
      <c r="AQ22" s="99"/>
      <c r="AR22" s="99"/>
    </row>
    <row r="23" spans="1:44" ht="18" customHeight="1" thickBot="1" x14ac:dyDescent="0.25">
      <c r="A23" s="127" t="s">
        <v>4</v>
      </c>
      <c r="B23" s="145" t="str">
        <f>IF(ISBLANK(H26),I26,IF(H26=0,"",H26))</f>
        <v/>
      </c>
      <c r="C23" s="146"/>
      <c r="D23" s="120"/>
      <c r="E23" s="118" t="str">
        <f t="shared" si="2"/>
        <v/>
      </c>
      <c r="F23" s="116"/>
      <c r="G23" s="137" t="s">
        <v>122</v>
      </c>
      <c r="H23" s="113"/>
      <c r="I23" s="64"/>
      <c r="J23" s="65"/>
      <c r="K23" s="66">
        <v>400</v>
      </c>
      <c r="L23" s="74"/>
      <c r="M23" s="75"/>
      <c r="N23" s="76">
        <f>AK23</f>
        <v>0</v>
      </c>
      <c r="O23" s="4"/>
      <c r="P23" s="4"/>
      <c r="W23" t="s">
        <v>150</v>
      </c>
      <c r="X23">
        <f>IF(COUNTA(AC19,AC21)=0,0,AJ20)</f>
        <v>0</v>
      </c>
      <c r="Z23">
        <v>23</v>
      </c>
      <c r="AA23" t="s">
        <v>86</v>
      </c>
      <c r="AB23" s="109" t="s">
        <v>122</v>
      </c>
      <c r="AC23" s="80">
        <f t="shared" si="1"/>
        <v>0</v>
      </c>
      <c r="AD23" s="63"/>
      <c r="AE23" s="23"/>
      <c r="AF23" s="21">
        <v>400</v>
      </c>
      <c r="AG23" s="23"/>
      <c r="AH23" s="61"/>
      <c r="AI23" s="72"/>
      <c r="AJ23" s="24"/>
      <c r="AK23" s="20">
        <f>IF(AC23=0,0,AC23/AF23)</f>
        <v>0</v>
      </c>
      <c r="AL23" s="24"/>
      <c r="AM23" s="71"/>
      <c r="AO23" s="98" t="s">
        <v>171</v>
      </c>
      <c r="AP23" s="99"/>
      <c r="AQ23" s="99">
        <v>0.28999999999999998</v>
      </c>
      <c r="AR23" s="99"/>
    </row>
    <row r="24" spans="1:44" ht="18" customHeight="1" thickBot="1" x14ac:dyDescent="0.25">
      <c r="A24" s="127" t="s">
        <v>6</v>
      </c>
      <c r="B24" s="145" t="str">
        <f>IF(ISBLANK(H27),I27,IF(H27=0,"",H27))</f>
        <v/>
      </c>
      <c r="C24" s="146"/>
      <c r="D24" s="120"/>
      <c r="E24" s="118" t="str">
        <f t="shared" si="2"/>
        <v/>
      </c>
      <c r="F24" s="116"/>
      <c r="K24" s="132" t="s">
        <v>105</v>
      </c>
      <c r="L24" s="133">
        <f>AI24</f>
        <v>0</v>
      </c>
      <c r="M24" s="133">
        <f>AJ24</f>
        <v>0</v>
      </c>
      <c r="N24" s="134">
        <f>AK24</f>
        <v>0</v>
      </c>
      <c r="O24" s="4"/>
      <c r="P24" s="4"/>
      <c r="W24" t="s">
        <v>154</v>
      </c>
      <c r="X24">
        <f>IF(COUNTA(AC19,AC20)=0,0,AJ21)</f>
        <v>0</v>
      </c>
      <c r="AG24" s="101"/>
      <c r="AH24" s="57" t="s">
        <v>153</v>
      </c>
      <c r="AI24" s="83">
        <f>IFERROR(SUM(AI17:AI18)/COUNTIF(AI17:AI18,"&gt;0"),0)</f>
        <v>0</v>
      </c>
      <c r="AJ24" s="83">
        <f>IFERROR(SUM(AJ19:AJ21)/COUNTIF(AJ19:AJ21,"&gt;0"),0)</f>
        <v>0</v>
      </c>
      <c r="AK24" s="83">
        <f>IFERROR(SUM(AK22:AK23)/COUNTIF(AK22:AK23,"&gt;0"),0)</f>
        <v>0</v>
      </c>
      <c r="AO24" s="98" t="s">
        <v>100</v>
      </c>
      <c r="AP24" s="99"/>
      <c r="AQ24" s="99">
        <v>0.26</v>
      </c>
      <c r="AR24" s="99"/>
    </row>
    <row r="25" spans="1:44" ht="18" customHeight="1" thickBot="1" x14ac:dyDescent="0.25">
      <c r="A25" s="128" t="s">
        <v>111</v>
      </c>
      <c r="B25" s="198" t="str">
        <f>IF(ISBLANK(H28),I28,IF(H28=0,"",H28))</f>
        <v/>
      </c>
      <c r="C25" s="199"/>
      <c r="D25" s="93"/>
      <c r="E25" s="119" t="str">
        <f t="shared" si="2"/>
        <v/>
      </c>
      <c r="F25" s="94"/>
      <c r="G25" s="121"/>
      <c r="H25" s="122" t="s">
        <v>108</v>
      </c>
      <c r="I25" s="129" t="s">
        <v>109</v>
      </c>
      <c r="K25" s="157" t="s">
        <v>110</v>
      </c>
      <c r="L25" s="114">
        <f>AI25</f>
        <v>0</v>
      </c>
      <c r="M25" s="114">
        <f>AJ25</f>
        <v>0</v>
      </c>
      <c r="N25" s="115">
        <f>AK25</f>
        <v>0</v>
      </c>
      <c r="O25" s="52"/>
      <c r="P25" s="52"/>
      <c r="AB25" s="28"/>
      <c r="AC25" s="32" t="s">
        <v>108</v>
      </c>
      <c r="AD25" s="18" t="s">
        <v>109</v>
      </c>
      <c r="AG25" s="102"/>
      <c r="AH25" s="84" t="s">
        <v>158</v>
      </c>
      <c r="AI25" s="25">
        <f>IFERROR(SUM(AI17:AI18)/COUNTIF(AI17:AI18,"&gt;0"),0)</f>
        <v>0</v>
      </c>
      <c r="AJ25" s="25">
        <f>IFERROR(SUM(X22:X24)/COUNTIF(X22:X24,"&gt;0"),0)</f>
        <v>0</v>
      </c>
      <c r="AK25" s="25">
        <f>IFERROR(SUM(X27:X29)/COUNTIF(X27:X29,"&gt;0"),0)</f>
        <v>0</v>
      </c>
      <c r="AL25" s="25"/>
      <c r="AM25" s="25"/>
      <c r="AO25" s="98" t="s">
        <v>172</v>
      </c>
      <c r="AP25" s="99"/>
      <c r="AQ25" s="99">
        <v>0.19</v>
      </c>
      <c r="AR25" s="99"/>
    </row>
    <row r="26" spans="1:44" ht="18" customHeight="1" thickBot="1" x14ac:dyDescent="0.3">
      <c r="E26" s="17"/>
      <c r="G26" s="123" t="s">
        <v>4</v>
      </c>
      <c r="H26" s="22">
        <v>0</v>
      </c>
      <c r="I26" s="124">
        <v>0.2</v>
      </c>
      <c r="K26" s="158"/>
      <c r="L26" s="107" t="s">
        <v>84</v>
      </c>
      <c r="M26" s="107" t="s">
        <v>85</v>
      </c>
      <c r="N26" s="108" t="s">
        <v>86</v>
      </c>
      <c r="O26" s="4"/>
      <c r="P26" s="4"/>
      <c r="V26" s="55" t="s">
        <v>86</v>
      </c>
      <c r="W26" s="55" t="s">
        <v>155</v>
      </c>
      <c r="AB26" s="29" t="s">
        <v>4</v>
      </c>
      <c r="AC26" s="22">
        <v>0</v>
      </c>
      <c r="AD26" s="16">
        <v>0.2</v>
      </c>
      <c r="AG26" s="102"/>
      <c r="AH26" s="85"/>
      <c r="AI26" s="26" t="s">
        <v>84</v>
      </c>
      <c r="AJ26" s="26" t="s">
        <v>85</v>
      </c>
      <c r="AK26" s="26" t="s">
        <v>86</v>
      </c>
      <c r="AL26" s="26" t="s">
        <v>88</v>
      </c>
      <c r="AM26" s="26" t="s">
        <v>87</v>
      </c>
      <c r="AO26" s="98" t="s">
        <v>173</v>
      </c>
      <c r="AP26" s="99"/>
      <c r="AQ26" s="99">
        <v>0.45</v>
      </c>
      <c r="AR26" s="99"/>
    </row>
    <row r="27" spans="1:44" ht="18" customHeight="1" x14ac:dyDescent="0.2">
      <c r="A27" s="177" t="str">
        <f>"Der Nährstoffwert von "&amp;E9&amp;" kg Stroh (bzw. Erntereste) beträgt:"</f>
        <v>Der Nährstoffwert von  kg Stroh (bzw. Erntereste) beträgt:</v>
      </c>
      <c r="B27" s="178"/>
      <c r="C27" s="179"/>
      <c r="D27" s="171">
        <f>IFERROR(SUM(E20:E25),"")</f>
        <v>0</v>
      </c>
      <c r="E27" s="172"/>
      <c r="G27" s="123" t="s">
        <v>6</v>
      </c>
      <c r="H27" s="22">
        <v>0</v>
      </c>
      <c r="I27" s="124">
        <v>0.5</v>
      </c>
      <c r="O27" s="4"/>
      <c r="P27" s="4"/>
      <c r="W27" t="s">
        <v>156</v>
      </c>
      <c r="X27">
        <f>IF(COUNTA(AC23,#REF!)=0,0,AK22)</f>
        <v>0</v>
      </c>
      <c r="AB27" s="29" t="s">
        <v>6</v>
      </c>
      <c r="AC27" s="22">
        <v>0</v>
      </c>
      <c r="AD27" s="16">
        <v>0.5</v>
      </c>
      <c r="AO27" s="98" t="s">
        <v>174</v>
      </c>
      <c r="AP27" s="99"/>
      <c r="AQ27" s="99">
        <v>0.15</v>
      </c>
      <c r="AR27" s="99"/>
    </row>
    <row r="28" spans="1:44" ht="18" customHeight="1" thickBot="1" x14ac:dyDescent="0.25">
      <c r="A28" s="180"/>
      <c r="B28" s="181"/>
      <c r="C28" s="182"/>
      <c r="D28" s="173"/>
      <c r="E28" s="174"/>
      <c r="G28" s="95" t="s">
        <v>107</v>
      </c>
      <c r="H28" s="125">
        <v>0</v>
      </c>
      <c r="I28" s="76">
        <v>0.04</v>
      </c>
      <c r="O28" s="4"/>
      <c r="P28" s="4"/>
      <c r="W28" t="s">
        <v>157</v>
      </c>
      <c r="X28">
        <f>IF(COUNTA(AC22,AC241)=0,0,AK23)</f>
        <v>0</v>
      </c>
      <c r="AB28" s="29" t="s">
        <v>107</v>
      </c>
      <c r="AC28" s="22">
        <v>0</v>
      </c>
      <c r="AD28" s="20">
        <v>0.04</v>
      </c>
      <c r="AO28" s="98" t="s">
        <v>175</v>
      </c>
      <c r="AP28" s="99"/>
      <c r="AQ28" s="99"/>
      <c r="AR28" s="99">
        <v>0.4</v>
      </c>
    </row>
    <row r="29" spans="1:44" ht="18" customHeight="1" x14ac:dyDescent="0.2">
      <c r="A29" s="154" t="s">
        <v>116</v>
      </c>
      <c r="B29" s="155"/>
      <c r="C29" s="156"/>
      <c r="D29" s="175" t="str">
        <f>IFERROR(D27/(E9/1000),"")</f>
        <v/>
      </c>
      <c r="E29" s="176"/>
      <c r="G29" s="190" t="s">
        <v>182</v>
      </c>
      <c r="H29" s="190"/>
      <c r="I29" s="190"/>
      <c r="J29" s="190"/>
      <c r="K29" s="190"/>
      <c r="L29" s="190"/>
      <c r="M29" s="190"/>
      <c r="N29" s="190"/>
      <c r="O29" s="4"/>
      <c r="P29" s="4"/>
      <c r="W29" t="s">
        <v>159</v>
      </c>
      <c r="AF29" s="82"/>
      <c r="AG29" s="82"/>
      <c r="AH29" s="82"/>
      <c r="AO29" s="98" t="s">
        <v>176</v>
      </c>
      <c r="AP29" s="99"/>
      <c r="AQ29" s="99"/>
      <c r="AR29" s="99">
        <v>0.60000000000000009</v>
      </c>
    </row>
    <row r="30" spans="1:44" ht="18" customHeight="1" x14ac:dyDescent="0.2">
      <c r="A30" s="193" t="s">
        <v>117</v>
      </c>
      <c r="B30" s="194"/>
      <c r="C30" s="195"/>
      <c r="D30" s="196" t="str">
        <f>IFERROR(D29/1000,"")</f>
        <v/>
      </c>
      <c r="E30" s="197"/>
      <c r="G30" s="190"/>
      <c r="H30" s="190"/>
      <c r="I30" s="190"/>
      <c r="J30" s="190"/>
      <c r="K30" s="190"/>
      <c r="L30" s="190"/>
      <c r="M30" s="190"/>
      <c r="N30" s="190"/>
      <c r="AO30" s="98" t="s">
        <v>159</v>
      </c>
      <c r="AP30" s="99"/>
      <c r="AQ30" s="99"/>
      <c r="AR30" s="99">
        <v>0.30000000000000004</v>
      </c>
    </row>
    <row r="31" spans="1:44" ht="21.75" customHeight="1" x14ac:dyDescent="0.2">
      <c r="G31" s="190"/>
      <c r="H31" s="190"/>
      <c r="I31" s="190"/>
      <c r="J31" s="190"/>
      <c r="K31" s="190"/>
      <c r="L31" s="190"/>
      <c r="M31" s="190"/>
      <c r="N31" s="190"/>
      <c r="AO31" s="98" t="s">
        <v>177</v>
      </c>
      <c r="AP31" s="99"/>
      <c r="AQ31" s="99"/>
      <c r="AR31" s="99">
        <v>0.5</v>
      </c>
    </row>
    <row r="32" spans="1:44" ht="18.75" customHeight="1" x14ac:dyDescent="0.2">
      <c r="A32" s="192" t="s">
        <v>184</v>
      </c>
      <c r="B32" s="192"/>
      <c r="C32" s="192"/>
      <c r="D32" s="192"/>
      <c r="E32" s="192"/>
      <c r="F32" s="192"/>
      <c r="G32" s="191"/>
      <c r="H32" s="191"/>
      <c r="I32" s="191"/>
      <c r="J32" s="191"/>
      <c r="K32" s="191"/>
      <c r="L32" s="191"/>
      <c r="M32" s="191"/>
      <c r="N32" s="191"/>
    </row>
  </sheetData>
  <sheetProtection password="CAEF" sheet="1" formatCells="0" formatColumns="0" formatRows="0"/>
  <mergeCells count="33">
    <mergeCell ref="J1:K1"/>
    <mergeCell ref="L1:N1"/>
    <mergeCell ref="D1:F1"/>
    <mergeCell ref="G29:N31"/>
    <mergeCell ref="G32:N32"/>
    <mergeCell ref="A32:F32"/>
    <mergeCell ref="A30:C30"/>
    <mergeCell ref="D30:E30"/>
    <mergeCell ref="B22:C22"/>
    <mergeCell ref="B23:C23"/>
    <mergeCell ref="B24:C24"/>
    <mergeCell ref="B25:C25"/>
    <mergeCell ref="D19:F19"/>
    <mergeCell ref="A10:F10"/>
    <mergeCell ref="A19:C19"/>
    <mergeCell ref="C3:D3"/>
    <mergeCell ref="A29:C29"/>
    <mergeCell ref="K25:K26"/>
    <mergeCell ref="I15:K15"/>
    <mergeCell ref="L15:N15"/>
    <mergeCell ref="G2:N2"/>
    <mergeCell ref="G3:N13"/>
    <mergeCell ref="G14:N14"/>
    <mergeCell ref="A4:D4"/>
    <mergeCell ref="D27:E28"/>
    <mergeCell ref="D29:E29"/>
    <mergeCell ref="A27:C28"/>
    <mergeCell ref="B20:C20"/>
    <mergeCell ref="B21:C21"/>
    <mergeCell ref="G15:G16"/>
    <mergeCell ref="AD15:AH15"/>
    <mergeCell ref="AI15:AM15"/>
    <mergeCell ref="A2:E2"/>
  </mergeCells>
  <conditionalFormatting sqref="G14:N14">
    <cfRule type="expression" dxfId="0" priority="1">
      <formula>SUM($H$17:$H$23)=0</formula>
    </cfRule>
  </conditionalFormatting>
  <dataValidations count="1">
    <dataValidation type="list" allowBlank="1" showInputMessage="1" showErrorMessage="1" sqref="A4:D4">
      <formula1>Strohliste</formula1>
    </dataValidation>
  </dataValidations>
  <hyperlinks>
    <hyperlink ref="L1" r:id="rId1"/>
  </hyperlinks>
  <pageMargins left="0.69" right="0.48" top="0.78740157480314965" bottom="0.78740157480314965" header="0.31496062992125984" footer="0.31496062992125984"/>
  <pageSetup paperSize="9" scale="115" orientation="portrait" blackAndWhite="1"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7"/>
  <sheetViews>
    <sheetView zoomScale="90" zoomScaleNormal="90" workbookViewId="0">
      <selection activeCell="A42" sqref="A42"/>
    </sheetView>
  </sheetViews>
  <sheetFormatPr baseColWidth="10" defaultRowHeight="14.25" x14ac:dyDescent="0.2"/>
  <cols>
    <col min="1" max="1" width="36" customWidth="1"/>
    <col min="2" max="2" width="7.125" style="4" customWidth="1"/>
    <col min="3" max="3" width="7.625" style="4" customWidth="1"/>
    <col min="4" max="9" width="6.125" style="4" customWidth="1"/>
    <col min="10" max="10" width="3.625" style="4" customWidth="1"/>
    <col min="11" max="11" width="14" customWidth="1"/>
    <col min="12" max="12" width="5.875" bestFit="1" customWidth="1"/>
    <col min="13" max="13" width="7.25" bestFit="1" customWidth="1"/>
    <col min="14" max="14" width="11.875" customWidth="1"/>
    <col min="15" max="15" width="7.25" bestFit="1" customWidth="1"/>
    <col min="16" max="16" width="11.875" bestFit="1" customWidth="1"/>
    <col min="17" max="17" width="7.25" bestFit="1" customWidth="1"/>
    <col min="18" max="18" width="11.875" customWidth="1"/>
    <col min="19" max="19" width="7.25" bestFit="1" customWidth="1"/>
    <col min="20" max="20" width="6.125" bestFit="1" customWidth="1"/>
    <col min="21" max="21" width="7.25" bestFit="1" customWidth="1"/>
  </cols>
  <sheetData>
    <row r="1" spans="1:21" x14ac:dyDescent="0.2">
      <c r="K1" s="39"/>
      <c r="L1" s="205" t="s">
        <v>10</v>
      </c>
      <c r="M1" s="206"/>
      <c r="N1" s="205" t="s">
        <v>11</v>
      </c>
      <c r="O1" s="206"/>
      <c r="P1" s="205" t="s">
        <v>12</v>
      </c>
      <c r="Q1" s="206"/>
      <c r="R1" s="205" t="s">
        <v>13</v>
      </c>
      <c r="S1" s="206"/>
      <c r="T1" s="207" t="s">
        <v>14</v>
      </c>
      <c r="U1" s="206"/>
    </row>
    <row r="2" spans="1:21" ht="28.5" x14ac:dyDescent="0.2">
      <c r="A2" s="2" t="s">
        <v>1</v>
      </c>
      <c r="B2" s="31" t="s">
        <v>53</v>
      </c>
      <c r="C2" s="6" t="s">
        <v>19</v>
      </c>
      <c r="D2" s="5" t="s">
        <v>84</v>
      </c>
      <c r="E2" s="5" t="s">
        <v>85</v>
      </c>
      <c r="F2" s="5" t="s">
        <v>86</v>
      </c>
      <c r="G2" s="5" t="s">
        <v>87</v>
      </c>
      <c r="H2" s="5" t="s">
        <v>88</v>
      </c>
      <c r="I2" s="5" t="s">
        <v>89</v>
      </c>
      <c r="J2" s="10"/>
      <c r="K2" s="40" t="s">
        <v>15</v>
      </c>
      <c r="L2" s="44" t="s">
        <v>16</v>
      </c>
      <c r="M2" s="45" t="s">
        <v>17</v>
      </c>
      <c r="N2" s="44" t="s">
        <v>18</v>
      </c>
      <c r="O2" s="45" t="s">
        <v>17</v>
      </c>
      <c r="P2" s="44" t="s">
        <v>18</v>
      </c>
      <c r="Q2" s="45" t="s">
        <v>17</v>
      </c>
      <c r="R2" s="44" t="s">
        <v>19</v>
      </c>
      <c r="S2" s="45" t="s">
        <v>17</v>
      </c>
      <c r="T2" s="44" t="s">
        <v>19</v>
      </c>
      <c r="U2" s="45" t="s">
        <v>17</v>
      </c>
    </row>
    <row r="3" spans="1:21" x14ac:dyDescent="0.2">
      <c r="A3" s="11" t="s">
        <v>64</v>
      </c>
      <c r="B3" s="6">
        <v>0.8</v>
      </c>
      <c r="C3" s="6">
        <v>3400</v>
      </c>
      <c r="D3" s="6">
        <v>5</v>
      </c>
      <c r="E3" s="6">
        <v>3</v>
      </c>
      <c r="F3" s="6">
        <v>14</v>
      </c>
      <c r="G3" s="6">
        <v>2</v>
      </c>
      <c r="H3" s="6">
        <v>1.8</v>
      </c>
      <c r="I3" s="6">
        <v>100</v>
      </c>
      <c r="J3" s="10"/>
      <c r="K3" s="41"/>
      <c r="L3" s="46" t="s">
        <v>20</v>
      </c>
      <c r="M3" s="47" t="s">
        <v>21</v>
      </c>
      <c r="N3" s="46" t="s">
        <v>20</v>
      </c>
      <c r="O3" s="47" t="s">
        <v>21</v>
      </c>
      <c r="P3" s="46" t="s">
        <v>20</v>
      </c>
      <c r="Q3" s="47" t="s">
        <v>21</v>
      </c>
      <c r="R3" s="46" t="s">
        <v>20</v>
      </c>
      <c r="S3" s="47" t="s">
        <v>21</v>
      </c>
      <c r="T3" s="46" t="s">
        <v>20</v>
      </c>
      <c r="U3" s="47" t="s">
        <v>21</v>
      </c>
    </row>
    <row r="4" spans="1:21" x14ac:dyDescent="0.2">
      <c r="A4" s="3" t="s">
        <v>65</v>
      </c>
      <c r="B4" s="7">
        <v>0.8</v>
      </c>
      <c r="C4" s="7">
        <v>5000</v>
      </c>
      <c r="D4" s="6">
        <v>5</v>
      </c>
      <c r="E4" s="6">
        <v>3</v>
      </c>
      <c r="F4" s="6">
        <v>14</v>
      </c>
      <c r="G4" s="6">
        <v>2</v>
      </c>
      <c r="H4" s="6">
        <v>1.8</v>
      </c>
      <c r="I4" s="6">
        <v>100</v>
      </c>
      <c r="J4" s="10"/>
      <c r="K4" s="42" t="s">
        <v>113</v>
      </c>
      <c r="L4" s="46" t="s">
        <v>126</v>
      </c>
      <c r="M4" s="48">
        <v>105</v>
      </c>
      <c r="N4" s="46" t="s">
        <v>133</v>
      </c>
      <c r="O4" s="48">
        <v>145</v>
      </c>
      <c r="P4" s="46" t="s">
        <v>23</v>
      </c>
      <c r="Q4" s="48">
        <v>170</v>
      </c>
      <c r="R4" s="46" t="s">
        <v>24</v>
      </c>
      <c r="S4" s="48">
        <v>180</v>
      </c>
      <c r="T4" s="46" t="s">
        <v>25</v>
      </c>
      <c r="U4" s="48">
        <v>195</v>
      </c>
    </row>
    <row r="5" spans="1:21" x14ac:dyDescent="0.2">
      <c r="A5" s="3" t="s">
        <v>66</v>
      </c>
      <c r="B5" s="7">
        <v>0.7</v>
      </c>
      <c r="C5" s="7">
        <v>7000</v>
      </c>
      <c r="D5" s="6">
        <v>5</v>
      </c>
      <c r="E5" s="6">
        <v>3</v>
      </c>
      <c r="F5" s="6">
        <v>14</v>
      </c>
      <c r="G5" s="6">
        <v>2</v>
      </c>
      <c r="H5" s="6">
        <v>1.8</v>
      </c>
      <c r="I5" s="6">
        <v>100</v>
      </c>
      <c r="J5" s="10"/>
      <c r="K5" s="41" t="s">
        <v>30</v>
      </c>
      <c r="L5" s="46" t="s">
        <v>126</v>
      </c>
      <c r="M5" s="48">
        <v>95</v>
      </c>
      <c r="N5" s="46" t="s">
        <v>133</v>
      </c>
      <c r="O5" s="48">
        <v>130</v>
      </c>
      <c r="P5" s="46" t="s">
        <v>23</v>
      </c>
      <c r="Q5" s="48">
        <v>155</v>
      </c>
      <c r="R5" s="46" t="s">
        <v>24</v>
      </c>
      <c r="S5" s="48">
        <v>170</v>
      </c>
      <c r="T5" s="46" t="s">
        <v>25</v>
      </c>
      <c r="U5" s="48">
        <v>180</v>
      </c>
    </row>
    <row r="6" spans="1:21" x14ac:dyDescent="0.2">
      <c r="A6" s="3" t="s">
        <v>67</v>
      </c>
      <c r="B6" s="7">
        <v>0.65</v>
      </c>
      <c r="C6" s="7">
        <v>8000</v>
      </c>
      <c r="D6" s="6">
        <v>5</v>
      </c>
      <c r="E6" s="6">
        <v>3</v>
      </c>
      <c r="F6" s="6">
        <v>14</v>
      </c>
      <c r="G6" s="6">
        <v>2</v>
      </c>
      <c r="H6" s="6">
        <v>1.8</v>
      </c>
      <c r="I6" s="6">
        <v>100</v>
      </c>
      <c r="J6" s="10"/>
      <c r="K6" s="41" t="s">
        <v>31</v>
      </c>
      <c r="L6" s="46" t="s">
        <v>126</v>
      </c>
      <c r="M6" s="48">
        <v>90</v>
      </c>
      <c r="N6" s="46" t="s">
        <v>133</v>
      </c>
      <c r="O6" s="48">
        <v>120</v>
      </c>
      <c r="P6" s="46" t="s">
        <v>23</v>
      </c>
      <c r="Q6" s="48">
        <v>145</v>
      </c>
      <c r="R6" s="46" t="s">
        <v>24</v>
      </c>
      <c r="S6" s="48">
        <v>155</v>
      </c>
      <c r="T6" s="46" t="s">
        <v>25</v>
      </c>
      <c r="U6" s="48">
        <v>165</v>
      </c>
    </row>
    <row r="7" spans="1:21" x14ac:dyDescent="0.2">
      <c r="A7" s="3" t="s">
        <v>68</v>
      </c>
      <c r="B7" s="8">
        <v>0.6</v>
      </c>
      <c r="C7" s="8">
        <v>9500</v>
      </c>
      <c r="D7" s="6">
        <v>5</v>
      </c>
      <c r="E7" s="6">
        <v>3</v>
      </c>
      <c r="F7" s="6">
        <v>14</v>
      </c>
      <c r="G7" s="6">
        <v>2</v>
      </c>
      <c r="H7" s="6">
        <v>1.8</v>
      </c>
      <c r="I7" s="6">
        <v>100</v>
      </c>
      <c r="J7" s="10"/>
      <c r="K7" s="41" t="s">
        <v>32</v>
      </c>
      <c r="L7" s="46" t="s">
        <v>22</v>
      </c>
      <c r="M7" s="48">
        <v>80</v>
      </c>
      <c r="N7" s="46" t="s">
        <v>26</v>
      </c>
      <c r="O7" s="48">
        <v>110</v>
      </c>
      <c r="P7" s="46" t="s">
        <v>27</v>
      </c>
      <c r="Q7" s="48">
        <v>130</v>
      </c>
      <c r="R7" s="46" t="s">
        <v>28</v>
      </c>
      <c r="S7" s="48">
        <v>140</v>
      </c>
      <c r="T7" s="46" t="s">
        <v>29</v>
      </c>
      <c r="U7" s="48">
        <v>150</v>
      </c>
    </row>
    <row r="8" spans="1:21" x14ac:dyDescent="0.2">
      <c r="A8" s="3" t="s">
        <v>59</v>
      </c>
      <c r="B8" s="6">
        <v>0.7</v>
      </c>
      <c r="C8" s="6">
        <v>3400</v>
      </c>
      <c r="D8" s="6">
        <v>5</v>
      </c>
      <c r="E8" s="6">
        <v>3</v>
      </c>
      <c r="F8" s="6">
        <v>17</v>
      </c>
      <c r="G8" s="6">
        <v>2</v>
      </c>
      <c r="H8" s="6">
        <v>1.8</v>
      </c>
      <c r="I8" s="6">
        <v>100</v>
      </c>
      <c r="J8" s="10"/>
      <c r="K8" s="41" t="s">
        <v>33</v>
      </c>
      <c r="L8" s="46" t="s">
        <v>22</v>
      </c>
      <c r="M8" s="48">
        <v>80</v>
      </c>
      <c r="N8" s="46" t="s">
        <v>26</v>
      </c>
      <c r="O8" s="48">
        <v>110</v>
      </c>
      <c r="P8" s="46" t="s">
        <v>27</v>
      </c>
      <c r="Q8" s="48">
        <v>130</v>
      </c>
      <c r="R8" s="46" t="s">
        <v>28</v>
      </c>
      <c r="S8" s="48">
        <v>140</v>
      </c>
      <c r="T8" s="46" t="s">
        <v>29</v>
      </c>
      <c r="U8" s="48">
        <v>150</v>
      </c>
    </row>
    <row r="9" spans="1:21" x14ac:dyDescent="0.2">
      <c r="A9" s="3" t="s">
        <v>60</v>
      </c>
      <c r="B9" s="7">
        <v>0.65</v>
      </c>
      <c r="C9" s="7">
        <v>5000</v>
      </c>
      <c r="D9" s="6">
        <v>5</v>
      </c>
      <c r="E9" s="6">
        <v>3</v>
      </c>
      <c r="F9" s="6">
        <v>17</v>
      </c>
      <c r="G9" s="6">
        <v>2</v>
      </c>
      <c r="H9" s="6">
        <v>1.8</v>
      </c>
      <c r="I9" s="6">
        <v>100</v>
      </c>
      <c r="J9" s="10"/>
      <c r="K9" s="41" t="s">
        <v>34</v>
      </c>
      <c r="L9" s="46" t="s">
        <v>22</v>
      </c>
      <c r="M9" s="48">
        <v>80</v>
      </c>
      <c r="N9" s="46" t="s">
        <v>26</v>
      </c>
      <c r="O9" s="48">
        <v>110</v>
      </c>
      <c r="P9" s="46" t="s">
        <v>127</v>
      </c>
      <c r="Q9" s="48">
        <v>130</v>
      </c>
      <c r="R9" s="46" t="s">
        <v>128</v>
      </c>
      <c r="S9" s="48">
        <v>140</v>
      </c>
      <c r="T9" s="46" t="s">
        <v>129</v>
      </c>
      <c r="U9" s="48">
        <v>150</v>
      </c>
    </row>
    <row r="10" spans="1:21" x14ac:dyDescent="0.2">
      <c r="A10" s="3" t="s">
        <v>61</v>
      </c>
      <c r="B10" s="7">
        <v>0.6</v>
      </c>
      <c r="C10" s="7">
        <v>7000</v>
      </c>
      <c r="D10" s="6">
        <v>5</v>
      </c>
      <c r="E10" s="6">
        <v>3</v>
      </c>
      <c r="F10" s="6">
        <v>17</v>
      </c>
      <c r="G10" s="6">
        <v>2</v>
      </c>
      <c r="H10" s="6">
        <v>1.8</v>
      </c>
      <c r="I10" s="6">
        <v>100</v>
      </c>
      <c r="J10" s="10"/>
      <c r="K10" s="41" t="s">
        <v>36</v>
      </c>
      <c r="L10" s="46" t="s">
        <v>22</v>
      </c>
      <c r="M10" s="48">
        <v>75</v>
      </c>
      <c r="N10" s="46" t="s">
        <v>37</v>
      </c>
      <c r="O10" s="48">
        <v>100</v>
      </c>
      <c r="P10" s="46" t="s">
        <v>38</v>
      </c>
      <c r="Q10" s="48">
        <v>115</v>
      </c>
      <c r="R10" s="46" t="s">
        <v>39</v>
      </c>
      <c r="S10" s="48">
        <v>125</v>
      </c>
      <c r="T10" s="46" t="s">
        <v>40</v>
      </c>
      <c r="U10" s="48">
        <v>135</v>
      </c>
    </row>
    <row r="11" spans="1:21" x14ac:dyDescent="0.2">
      <c r="A11" s="3" t="s">
        <v>62</v>
      </c>
      <c r="B11" s="7">
        <v>0.55000000000000004</v>
      </c>
      <c r="C11" s="7">
        <v>8000</v>
      </c>
      <c r="D11" s="6">
        <v>5</v>
      </c>
      <c r="E11" s="6">
        <v>3</v>
      </c>
      <c r="F11" s="6">
        <v>17</v>
      </c>
      <c r="G11" s="6">
        <v>2</v>
      </c>
      <c r="H11" s="6">
        <v>1.8</v>
      </c>
      <c r="I11" s="6">
        <v>100</v>
      </c>
      <c r="J11" s="10"/>
      <c r="K11" s="41" t="s">
        <v>41</v>
      </c>
      <c r="L11" s="46" t="s">
        <v>130</v>
      </c>
      <c r="M11" s="48">
        <v>110</v>
      </c>
      <c r="N11" s="46" t="s">
        <v>131</v>
      </c>
      <c r="O11" s="48">
        <v>155</v>
      </c>
      <c r="P11" s="46" t="s">
        <v>132</v>
      </c>
      <c r="Q11" s="48">
        <v>180</v>
      </c>
      <c r="R11" s="46" t="s">
        <v>42</v>
      </c>
      <c r="S11" s="48">
        <v>195</v>
      </c>
      <c r="T11" s="46" t="s">
        <v>43</v>
      </c>
      <c r="U11" s="48">
        <v>210</v>
      </c>
    </row>
    <row r="12" spans="1:21" x14ac:dyDescent="0.2">
      <c r="A12" s="3" t="s">
        <v>63</v>
      </c>
      <c r="B12" s="8">
        <v>0.5</v>
      </c>
      <c r="C12" s="8">
        <v>9500</v>
      </c>
      <c r="D12" s="6">
        <v>5</v>
      </c>
      <c r="E12" s="6">
        <v>3</v>
      </c>
      <c r="F12" s="6">
        <v>17</v>
      </c>
      <c r="G12" s="6">
        <v>2</v>
      </c>
      <c r="H12" s="6">
        <v>1.8</v>
      </c>
      <c r="I12" s="6">
        <v>100</v>
      </c>
      <c r="J12" s="10"/>
      <c r="K12" s="41" t="s">
        <v>44</v>
      </c>
      <c r="L12" s="46" t="s">
        <v>134</v>
      </c>
      <c r="M12" s="48">
        <v>110</v>
      </c>
      <c r="N12" s="46" t="s">
        <v>135</v>
      </c>
      <c r="O12" s="48">
        <v>155</v>
      </c>
      <c r="P12" s="46" t="s">
        <v>136</v>
      </c>
      <c r="Q12" s="48">
        <v>180</v>
      </c>
      <c r="R12" s="46" t="s">
        <v>137</v>
      </c>
      <c r="S12" s="48">
        <v>195</v>
      </c>
      <c r="T12" s="46" t="s">
        <v>45</v>
      </c>
      <c r="U12" s="48">
        <v>210</v>
      </c>
    </row>
    <row r="13" spans="1:21" x14ac:dyDescent="0.2">
      <c r="A13" s="3" t="s">
        <v>54</v>
      </c>
      <c r="B13" s="6">
        <v>0.9</v>
      </c>
      <c r="C13" s="6">
        <v>3400</v>
      </c>
      <c r="D13" s="6">
        <v>5</v>
      </c>
      <c r="E13" s="6">
        <v>3</v>
      </c>
      <c r="F13" s="6">
        <v>17</v>
      </c>
      <c r="G13" s="6">
        <v>2</v>
      </c>
      <c r="H13" s="6">
        <v>1.8</v>
      </c>
      <c r="I13" s="6">
        <v>100</v>
      </c>
      <c r="J13" s="10"/>
      <c r="K13" s="41" t="s">
        <v>46</v>
      </c>
      <c r="L13" s="46" t="s">
        <v>142</v>
      </c>
      <c r="M13" s="48">
        <v>110</v>
      </c>
      <c r="N13" s="46" t="s">
        <v>138</v>
      </c>
      <c r="O13" s="48">
        <v>155</v>
      </c>
      <c r="P13" s="46" t="s">
        <v>139</v>
      </c>
      <c r="Q13" s="48">
        <v>1801</v>
      </c>
      <c r="R13" s="46" t="s">
        <v>140</v>
      </c>
      <c r="S13" s="48">
        <v>195</v>
      </c>
      <c r="T13" s="46" t="s">
        <v>141</v>
      </c>
      <c r="U13" s="48">
        <v>210</v>
      </c>
    </row>
    <row r="14" spans="1:21" ht="15" thickBot="1" x14ac:dyDescent="0.25">
      <c r="A14" s="3" t="s">
        <v>55</v>
      </c>
      <c r="B14" s="7">
        <v>0.9</v>
      </c>
      <c r="C14" s="7">
        <v>5000</v>
      </c>
      <c r="D14" s="6">
        <v>5</v>
      </c>
      <c r="E14" s="6">
        <v>3</v>
      </c>
      <c r="F14" s="6">
        <v>17</v>
      </c>
      <c r="G14" s="6">
        <v>2</v>
      </c>
      <c r="H14" s="6">
        <v>1.8</v>
      </c>
      <c r="I14" s="6">
        <v>100</v>
      </c>
      <c r="J14" s="10"/>
      <c r="K14" s="43" t="s">
        <v>47</v>
      </c>
      <c r="L14" s="49" t="s">
        <v>143</v>
      </c>
      <c r="M14" s="50">
        <v>110</v>
      </c>
      <c r="N14" s="49" t="s">
        <v>144</v>
      </c>
      <c r="O14" s="50">
        <v>155</v>
      </c>
      <c r="P14" s="49" t="s">
        <v>145</v>
      </c>
      <c r="Q14" s="50">
        <v>180</v>
      </c>
      <c r="R14" s="49"/>
      <c r="S14" s="51" t="s">
        <v>35</v>
      </c>
      <c r="T14" s="49"/>
      <c r="U14" s="51" t="s">
        <v>35</v>
      </c>
    </row>
    <row r="15" spans="1:21" x14ac:dyDescent="0.2">
      <c r="A15" s="3" t="s">
        <v>56</v>
      </c>
      <c r="B15" s="7">
        <v>0.8</v>
      </c>
      <c r="C15" s="7">
        <v>7000</v>
      </c>
      <c r="D15" s="6">
        <v>5</v>
      </c>
      <c r="E15" s="6">
        <v>3</v>
      </c>
      <c r="F15" s="6">
        <v>17</v>
      </c>
      <c r="G15" s="6">
        <v>2</v>
      </c>
      <c r="H15" s="6">
        <v>1.8</v>
      </c>
      <c r="I15" s="6">
        <v>100</v>
      </c>
      <c r="J15" s="10"/>
    </row>
    <row r="16" spans="1:21" x14ac:dyDescent="0.2">
      <c r="A16" s="3" t="s">
        <v>57</v>
      </c>
      <c r="B16" s="7">
        <v>0.7</v>
      </c>
      <c r="C16" s="7">
        <v>8000</v>
      </c>
      <c r="D16" s="6">
        <v>5</v>
      </c>
      <c r="E16" s="6">
        <v>3</v>
      </c>
      <c r="F16" s="6">
        <v>17</v>
      </c>
      <c r="G16" s="6">
        <v>2</v>
      </c>
      <c r="H16" s="6">
        <v>1.8</v>
      </c>
      <c r="I16" s="6">
        <v>100</v>
      </c>
      <c r="J16" s="10"/>
    </row>
    <row r="17" spans="1:10" x14ac:dyDescent="0.2">
      <c r="A17" s="3" t="s">
        <v>58</v>
      </c>
      <c r="B17" s="8">
        <v>0.6</v>
      </c>
      <c r="C17" s="8">
        <v>9500</v>
      </c>
      <c r="D17" s="6">
        <v>5</v>
      </c>
      <c r="E17" s="6">
        <v>3</v>
      </c>
      <c r="F17" s="6">
        <v>17</v>
      </c>
      <c r="G17" s="6">
        <v>2</v>
      </c>
      <c r="H17" s="6">
        <v>1.8</v>
      </c>
      <c r="I17" s="6">
        <v>100</v>
      </c>
      <c r="J17" s="10"/>
    </row>
    <row r="18" spans="1:10" x14ac:dyDescent="0.2">
      <c r="A18" s="3" t="s">
        <v>79</v>
      </c>
      <c r="B18" s="6">
        <v>0.7</v>
      </c>
      <c r="C18" s="7">
        <v>3000</v>
      </c>
      <c r="D18" s="6">
        <v>5</v>
      </c>
      <c r="E18" s="6">
        <v>3</v>
      </c>
      <c r="F18" s="6">
        <v>17</v>
      </c>
      <c r="G18" s="6">
        <v>2</v>
      </c>
      <c r="H18" s="6">
        <v>1.8</v>
      </c>
      <c r="I18" s="6">
        <v>100</v>
      </c>
      <c r="J18" s="10"/>
    </row>
    <row r="19" spans="1:10" x14ac:dyDescent="0.2">
      <c r="A19" s="3" t="s">
        <v>80</v>
      </c>
      <c r="B19" s="7">
        <v>0.65</v>
      </c>
      <c r="C19" s="7">
        <v>4500</v>
      </c>
      <c r="D19" s="6">
        <v>5</v>
      </c>
      <c r="E19" s="6">
        <v>3</v>
      </c>
      <c r="F19" s="6">
        <v>17</v>
      </c>
      <c r="G19" s="6">
        <v>2</v>
      </c>
      <c r="H19" s="6">
        <v>1.8</v>
      </c>
      <c r="I19" s="6">
        <v>100</v>
      </c>
      <c r="J19" s="10"/>
    </row>
    <row r="20" spans="1:10" x14ac:dyDescent="0.2">
      <c r="A20" s="3" t="s">
        <v>81</v>
      </c>
      <c r="B20" s="7">
        <v>0.6</v>
      </c>
      <c r="C20" s="7">
        <v>6300</v>
      </c>
      <c r="D20" s="6">
        <v>5</v>
      </c>
      <c r="E20" s="6">
        <v>3</v>
      </c>
      <c r="F20" s="6">
        <v>17</v>
      </c>
      <c r="G20" s="6">
        <v>2</v>
      </c>
      <c r="H20" s="6">
        <v>1.8</v>
      </c>
      <c r="I20" s="6">
        <v>100</v>
      </c>
      <c r="J20" s="10"/>
    </row>
    <row r="21" spans="1:10" x14ac:dyDescent="0.2">
      <c r="A21" s="3" t="s">
        <v>82</v>
      </c>
      <c r="B21" s="7">
        <v>0.55000000000000004</v>
      </c>
      <c r="C21" s="7">
        <v>7500</v>
      </c>
      <c r="D21" s="6">
        <v>5</v>
      </c>
      <c r="E21" s="6">
        <v>3</v>
      </c>
      <c r="F21" s="6">
        <v>17</v>
      </c>
      <c r="G21" s="6">
        <v>2</v>
      </c>
      <c r="H21" s="6">
        <v>1.8</v>
      </c>
      <c r="I21" s="6">
        <v>100</v>
      </c>
      <c r="J21" s="10"/>
    </row>
    <row r="22" spans="1:10" x14ac:dyDescent="0.2">
      <c r="A22" s="3" t="s">
        <v>83</v>
      </c>
      <c r="B22" s="8">
        <v>0.5</v>
      </c>
      <c r="C22" s="8">
        <v>8500</v>
      </c>
      <c r="D22" s="6">
        <v>5</v>
      </c>
      <c r="E22" s="6">
        <v>3</v>
      </c>
      <c r="F22" s="6">
        <v>17</v>
      </c>
      <c r="G22" s="6">
        <v>2</v>
      </c>
      <c r="H22" s="6">
        <v>1.8</v>
      </c>
      <c r="I22" s="6">
        <v>100</v>
      </c>
      <c r="J22" s="10"/>
    </row>
    <row r="23" spans="1:10" x14ac:dyDescent="0.2">
      <c r="A23" s="3" t="s">
        <v>69</v>
      </c>
      <c r="B23" s="6">
        <v>0.9</v>
      </c>
      <c r="C23" s="6">
        <v>3000</v>
      </c>
      <c r="D23" s="6">
        <v>5</v>
      </c>
      <c r="E23" s="6">
        <v>3</v>
      </c>
      <c r="F23" s="6">
        <v>20</v>
      </c>
      <c r="G23" s="6">
        <v>2</v>
      </c>
      <c r="H23" s="6">
        <v>1.8</v>
      </c>
      <c r="I23" s="6">
        <v>100</v>
      </c>
      <c r="J23" s="10"/>
    </row>
    <row r="24" spans="1:10" x14ac:dyDescent="0.2">
      <c r="A24" s="3" t="s">
        <v>70</v>
      </c>
      <c r="B24" s="7">
        <v>0.9</v>
      </c>
      <c r="C24" s="7">
        <v>4500</v>
      </c>
      <c r="D24" s="6">
        <v>5</v>
      </c>
      <c r="E24" s="6">
        <v>3</v>
      </c>
      <c r="F24" s="6">
        <v>20</v>
      </c>
      <c r="G24" s="6">
        <v>2</v>
      </c>
      <c r="H24" s="6">
        <v>1.8</v>
      </c>
      <c r="I24" s="6">
        <v>100</v>
      </c>
      <c r="J24" s="10"/>
    </row>
    <row r="25" spans="1:10" x14ac:dyDescent="0.2">
      <c r="A25" s="3" t="s">
        <v>71</v>
      </c>
      <c r="B25" s="7">
        <v>0.8</v>
      </c>
      <c r="C25" s="7">
        <v>6500</v>
      </c>
      <c r="D25" s="6">
        <v>5</v>
      </c>
      <c r="E25" s="6">
        <v>3</v>
      </c>
      <c r="F25" s="6">
        <v>20</v>
      </c>
      <c r="G25" s="6">
        <v>2</v>
      </c>
      <c r="H25" s="6">
        <v>1.8</v>
      </c>
      <c r="I25" s="6">
        <v>100</v>
      </c>
      <c r="J25" s="10"/>
    </row>
    <row r="26" spans="1:10" x14ac:dyDescent="0.2">
      <c r="A26" s="3" t="s">
        <v>73</v>
      </c>
      <c r="B26" s="7">
        <v>0.75</v>
      </c>
      <c r="C26" s="7">
        <v>7500</v>
      </c>
      <c r="D26" s="6">
        <v>5</v>
      </c>
      <c r="E26" s="6">
        <v>3</v>
      </c>
      <c r="F26" s="6">
        <v>20</v>
      </c>
      <c r="G26" s="6">
        <v>2</v>
      </c>
      <c r="H26" s="6">
        <v>1.8</v>
      </c>
      <c r="I26" s="6">
        <v>100</v>
      </c>
      <c r="J26" s="10"/>
    </row>
    <row r="27" spans="1:10" x14ac:dyDescent="0.2">
      <c r="A27" s="3" t="s">
        <v>72</v>
      </c>
      <c r="B27" s="8">
        <v>0.7</v>
      </c>
      <c r="C27" s="8">
        <v>8500</v>
      </c>
      <c r="D27" s="6">
        <v>5</v>
      </c>
      <c r="E27" s="6">
        <v>3</v>
      </c>
      <c r="F27" s="6">
        <v>20</v>
      </c>
      <c r="G27" s="6">
        <v>2</v>
      </c>
      <c r="H27" s="6">
        <v>1.8</v>
      </c>
      <c r="I27" s="6">
        <v>100</v>
      </c>
      <c r="J27" s="10"/>
    </row>
    <row r="28" spans="1:10" x14ac:dyDescent="0.2">
      <c r="A28" s="9" t="s">
        <v>74</v>
      </c>
      <c r="B28" s="6">
        <v>1.1000000000000001</v>
      </c>
      <c r="C28" s="6">
        <v>3000</v>
      </c>
      <c r="D28" s="6">
        <v>4</v>
      </c>
      <c r="E28" s="6">
        <v>3</v>
      </c>
      <c r="F28" s="6">
        <v>17</v>
      </c>
      <c r="G28" s="6">
        <v>2</v>
      </c>
      <c r="H28" s="6">
        <v>1.8</v>
      </c>
      <c r="I28" s="6">
        <v>100</v>
      </c>
      <c r="J28" s="10"/>
    </row>
    <row r="29" spans="1:10" x14ac:dyDescent="0.2">
      <c r="A29" s="9" t="s">
        <v>75</v>
      </c>
      <c r="B29" s="7">
        <v>1</v>
      </c>
      <c r="C29" s="7">
        <v>4500</v>
      </c>
      <c r="D29" s="6">
        <v>4</v>
      </c>
      <c r="E29" s="6">
        <v>3</v>
      </c>
      <c r="F29" s="6">
        <v>17</v>
      </c>
      <c r="G29" s="6">
        <v>2</v>
      </c>
      <c r="H29" s="6">
        <v>1.8</v>
      </c>
      <c r="I29" s="6">
        <v>100</v>
      </c>
      <c r="J29" s="10"/>
    </row>
    <row r="30" spans="1:10" x14ac:dyDescent="0.2">
      <c r="A30" s="9" t="s">
        <v>76</v>
      </c>
      <c r="B30" s="7">
        <v>0.9</v>
      </c>
      <c r="C30" s="7">
        <v>5700</v>
      </c>
      <c r="D30" s="6">
        <v>4</v>
      </c>
      <c r="E30" s="6">
        <v>3</v>
      </c>
      <c r="F30" s="6">
        <v>17</v>
      </c>
      <c r="G30" s="6">
        <v>2</v>
      </c>
      <c r="H30" s="6">
        <v>1.8</v>
      </c>
      <c r="I30" s="6">
        <v>100</v>
      </c>
      <c r="J30" s="10"/>
    </row>
    <row r="31" spans="1:10" x14ac:dyDescent="0.2">
      <c r="A31" s="9" t="s">
        <v>77</v>
      </c>
      <c r="B31" s="7">
        <v>0.8</v>
      </c>
      <c r="C31" s="7">
        <v>7000</v>
      </c>
      <c r="D31" s="6">
        <v>4</v>
      </c>
      <c r="E31" s="6">
        <v>3</v>
      </c>
      <c r="F31" s="6">
        <v>17</v>
      </c>
      <c r="G31" s="6">
        <v>2</v>
      </c>
      <c r="H31" s="6">
        <v>1.8</v>
      </c>
      <c r="I31" s="6">
        <v>100</v>
      </c>
      <c r="J31" s="10"/>
    </row>
    <row r="32" spans="1:10" x14ac:dyDescent="0.2">
      <c r="A32" s="9" t="s">
        <v>78</v>
      </c>
      <c r="B32" s="8">
        <v>0.75</v>
      </c>
      <c r="C32" s="8">
        <v>8000</v>
      </c>
      <c r="D32" s="6">
        <v>4</v>
      </c>
      <c r="E32" s="6">
        <v>3</v>
      </c>
      <c r="F32" s="6">
        <v>17</v>
      </c>
      <c r="G32" s="6">
        <v>2</v>
      </c>
      <c r="H32" s="6">
        <v>1.8</v>
      </c>
      <c r="I32" s="6">
        <v>100</v>
      </c>
      <c r="J32" s="10"/>
    </row>
    <row r="33" spans="1:10" x14ac:dyDescent="0.2">
      <c r="A33" s="9" t="s">
        <v>48</v>
      </c>
      <c r="B33" s="6">
        <v>0.4</v>
      </c>
      <c r="C33" s="6">
        <v>40000</v>
      </c>
      <c r="D33" s="6">
        <v>3.4</v>
      </c>
      <c r="E33" s="6">
        <v>1.1000000000000001</v>
      </c>
      <c r="F33" s="6">
        <v>6</v>
      </c>
      <c r="G33" s="6">
        <v>1</v>
      </c>
      <c r="H33" s="6">
        <v>0.3</v>
      </c>
      <c r="I33" s="6">
        <v>8</v>
      </c>
      <c r="J33" s="10"/>
    </row>
    <row r="34" spans="1:10" x14ac:dyDescent="0.2">
      <c r="A34" s="9" t="s">
        <v>49</v>
      </c>
      <c r="B34" s="7">
        <v>0.4</v>
      </c>
      <c r="C34" s="7">
        <v>53000</v>
      </c>
      <c r="D34" s="6">
        <v>3.4</v>
      </c>
      <c r="E34" s="6">
        <v>1.1000000000000001</v>
      </c>
      <c r="F34" s="6">
        <v>6</v>
      </c>
      <c r="G34" s="6">
        <v>1</v>
      </c>
      <c r="H34" s="6">
        <v>0.3</v>
      </c>
      <c r="I34" s="6">
        <v>8</v>
      </c>
      <c r="J34" s="10"/>
    </row>
    <row r="35" spans="1:10" x14ac:dyDescent="0.2">
      <c r="A35" s="9" t="s">
        <v>50</v>
      </c>
      <c r="B35" s="7">
        <v>0.4</v>
      </c>
      <c r="C35" s="7">
        <v>65000</v>
      </c>
      <c r="D35" s="6">
        <v>3.4</v>
      </c>
      <c r="E35" s="6">
        <v>1.1000000000000001</v>
      </c>
      <c r="F35" s="6">
        <v>6</v>
      </c>
      <c r="G35" s="6">
        <v>1</v>
      </c>
      <c r="H35" s="6">
        <v>0.3</v>
      </c>
      <c r="I35" s="6">
        <v>8</v>
      </c>
      <c r="J35" s="10"/>
    </row>
    <row r="36" spans="1:10" x14ac:dyDescent="0.2">
      <c r="A36" s="12" t="s">
        <v>51</v>
      </c>
      <c r="B36" s="7">
        <v>0.4</v>
      </c>
      <c r="C36" s="7">
        <v>75000</v>
      </c>
      <c r="D36" s="6">
        <v>3.4</v>
      </c>
      <c r="E36" s="6">
        <v>1.1000000000000001</v>
      </c>
      <c r="F36" s="6">
        <v>6</v>
      </c>
      <c r="G36" s="6">
        <v>1</v>
      </c>
      <c r="H36" s="6">
        <v>0.3</v>
      </c>
      <c r="I36" s="6">
        <v>8</v>
      </c>
      <c r="J36" s="10"/>
    </row>
    <row r="37" spans="1:10" x14ac:dyDescent="0.2">
      <c r="A37" s="13" t="s">
        <v>52</v>
      </c>
      <c r="B37" s="7">
        <v>0.4</v>
      </c>
      <c r="C37" s="7">
        <v>85000</v>
      </c>
      <c r="D37" s="6">
        <v>3.4</v>
      </c>
      <c r="E37" s="6">
        <v>1.1000000000000001</v>
      </c>
      <c r="F37" s="6">
        <v>6</v>
      </c>
      <c r="G37" s="6">
        <v>1</v>
      </c>
      <c r="H37" s="6">
        <v>0.3</v>
      </c>
      <c r="I37" s="6">
        <v>8</v>
      </c>
      <c r="J37" s="10"/>
    </row>
    <row r="38" spans="1:10" x14ac:dyDescent="0.2">
      <c r="A38" s="35" t="s">
        <v>118</v>
      </c>
      <c r="B38" s="36">
        <v>1</v>
      </c>
      <c r="C38" s="36">
        <v>10000</v>
      </c>
      <c r="D38" s="36">
        <v>9</v>
      </c>
      <c r="E38" s="36">
        <v>2</v>
      </c>
      <c r="F38" s="36">
        <v>20</v>
      </c>
      <c r="G38" s="36">
        <v>2</v>
      </c>
      <c r="H38" s="36">
        <v>1.8</v>
      </c>
      <c r="I38" s="36">
        <v>80</v>
      </c>
      <c r="J38" s="10"/>
    </row>
    <row r="39" spans="1:10" x14ac:dyDescent="0.2">
      <c r="A39" s="35" t="s">
        <v>119</v>
      </c>
      <c r="B39" s="36">
        <v>1</v>
      </c>
      <c r="C39" s="36">
        <v>12000</v>
      </c>
      <c r="D39" s="36">
        <v>9</v>
      </c>
      <c r="E39" s="36">
        <v>2</v>
      </c>
      <c r="F39" s="36">
        <v>20</v>
      </c>
      <c r="G39" s="36">
        <v>2</v>
      </c>
      <c r="H39" s="36">
        <v>1.8</v>
      </c>
      <c r="I39" s="36">
        <v>80</v>
      </c>
      <c r="J39" s="10"/>
    </row>
    <row r="40" spans="1:10" x14ac:dyDescent="0.2">
      <c r="A40" s="35" t="s">
        <v>121</v>
      </c>
      <c r="B40" s="36">
        <v>1.3</v>
      </c>
      <c r="C40" s="36">
        <v>4000</v>
      </c>
      <c r="D40" s="36">
        <v>11</v>
      </c>
      <c r="E40" s="36">
        <v>6</v>
      </c>
      <c r="F40" s="36">
        <v>40</v>
      </c>
      <c r="G40" s="36">
        <v>2</v>
      </c>
      <c r="H40" s="36">
        <v>1.8</v>
      </c>
      <c r="I40" s="36">
        <v>80</v>
      </c>
    </row>
    <row r="41" spans="1:10" x14ac:dyDescent="0.2">
      <c r="A41" s="35" t="s">
        <v>120</v>
      </c>
      <c r="B41" s="36">
        <v>1.3</v>
      </c>
      <c r="C41" s="36">
        <v>4500</v>
      </c>
      <c r="D41" s="36">
        <v>11</v>
      </c>
      <c r="E41" s="36">
        <v>6</v>
      </c>
      <c r="F41" s="36">
        <v>40</v>
      </c>
      <c r="G41" s="36">
        <v>2</v>
      </c>
      <c r="H41" s="36">
        <v>1.8</v>
      </c>
      <c r="I41" s="36">
        <v>80</v>
      </c>
    </row>
    <row r="42" spans="1:10" x14ac:dyDescent="0.2">
      <c r="A42" s="35" t="s">
        <v>90</v>
      </c>
      <c r="B42" s="36"/>
      <c r="C42" s="36">
        <v>1</v>
      </c>
      <c r="D42" s="36">
        <v>1</v>
      </c>
      <c r="E42" s="36">
        <v>1</v>
      </c>
      <c r="F42" s="36">
        <v>1</v>
      </c>
      <c r="G42" s="36">
        <v>1</v>
      </c>
      <c r="H42" s="36">
        <v>1</v>
      </c>
      <c r="I42" s="36">
        <v>1</v>
      </c>
    </row>
    <row r="44" spans="1:10" ht="23.25" customHeight="1" x14ac:dyDescent="0.2">
      <c r="A44" s="19"/>
      <c r="C44" s="37"/>
    </row>
    <row r="45" spans="1:10" ht="15.75" x14ac:dyDescent="0.2">
      <c r="A45" s="19"/>
      <c r="C45" s="37"/>
    </row>
    <row r="46" spans="1:10" ht="15.75" x14ac:dyDescent="0.2">
      <c r="A46" s="19"/>
      <c r="C46" s="37"/>
    </row>
    <row r="47" spans="1:10" ht="15.75" x14ac:dyDescent="0.2">
      <c r="A47" s="19"/>
      <c r="C47" s="37"/>
    </row>
    <row r="48" spans="1:10" ht="15.75" x14ac:dyDescent="0.2">
      <c r="A48" s="19"/>
      <c r="C48" s="37"/>
    </row>
    <row r="49" spans="1:3" ht="15.75" x14ac:dyDescent="0.2">
      <c r="A49" s="19"/>
      <c r="C49" s="37"/>
    </row>
    <row r="50" spans="1:3" ht="15.75" x14ac:dyDescent="0.2">
      <c r="A50" s="19"/>
      <c r="C50" s="37"/>
    </row>
    <row r="51" spans="1:3" ht="15.75" x14ac:dyDescent="0.2">
      <c r="A51" s="19"/>
      <c r="C51" s="37"/>
    </row>
    <row r="52" spans="1:3" ht="15.75" x14ac:dyDescent="0.2">
      <c r="A52" s="19"/>
      <c r="C52" s="37"/>
    </row>
    <row r="53" spans="1:3" ht="15.75" x14ac:dyDescent="0.2">
      <c r="A53" s="19"/>
      <c r="C53" s="37"/>
    </row>
    <row r="54" spans="1:3" ht="15.75" x14ac:dyDescent="0.2">
      <c r="A54" s="19"/>
      <c r="C54" s="37"/>
    </row>
    <row r="55" spans="1:3" ht="15.75" x14ac:dyDescent="0.2">
      <c r="A55" s="19"/>
      <c r="C55" s="37"/>
    </row>
    <row r="56" spans="1:3" ht="15.75" x14ac:dyDescent="0.2">
      <c r="A56" s="19"/>
      <c r="C56" s="37"/>
    </row>
    <row r="57" spans="1:3" ht="15.75" x14ac:dyDescent="0.2">
      <c r="A57" s="19"/>
      <c r="C57" s="37"/>
    </row>
  </sheetData>
  <sheetProtection password="CAEF" sheet="1" formatCells="0" formatColumns="0" formatRows="0"/>
  <mergeCells count="5">
    <mergeCell ref="L1:M1"/>
    <mergeCell ref="N1:O1"/>
    <mergeCell ref="P1:Q1"/>
    <mergeCell ref="R1:S1"/>
    <mergeCell ref="T1:U1"/>
  </mergeCells>
  <pageMargins left="0.7" right="0.7" top="0.78740157499999996" bottom="0.78740157499999996" header="0.3" footer="0.3"/>
  <pageSetup paperSize="9" orientation="portrait" r:id="rId1"/>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catsources="">
  <f:record>
    <f:field ref="LKOOEDOK_1000_3800_EigentuemerDienststelle" text="Boden.Wasser.Schutz.Beratung"/>
    <f:field ref="LKOOEDOK_1000_3800_EigentuemerKostenstelleNr" text="131"/>
    <f:field ref="LKOOEDOK_1000_3800_FeldKundeBNR" text=""/>
    <f:field ref="LKOOEDOK_1000_3800_FeldKundeName" text=""/>
    <f:field ref="LKOOEDOK_1000_3800_FeldKundeStrasse" text=""/>
    <f:field ref="LKOOEDOK_1000_3800_FeldKundeOrt" text=""/>
    <f:field ref="LKOOEDOK_1000_3800_FeldAuftragNummer" text=""/>
    <f:field ref="LKOOEDOK_1000_3800_FeldKundeTelefon" text=""/>
    <f:field ref="LKOOEDOK_1000_3800_FeldKundeMobil" text=""/>
    <f:field ref="LKOOEDOK_1000_3800_FeldKundeEmail" text=""/>
    <f:field ref="LKOOEDOK_1000_3800_FeldKundeHomepage" text=""/>
    <f:field ref="LKOOEDOK_1000_3800_EigentuemerName" text="Simon Kriegner-Schramml"/>
    <f:field ref="LKOOEDOK_1000_3800_DstAnschrift" text="Auf der Gugl 3"/>
    <f:field ref="LKOOEDOK_1000_3800_DstPostort" text="4021 Linz"/>
    <f:field ref="LKOOEDOK_1000_3800_EigentuemerTelefon" text=""/>
    <f:field ref="LKOOEDOK_1000_3800_EigentuemerEMail" text="simon.kriegner-schramml@lk-ooe.at"/>
    <f:field ref="doc_FSCFOLIO_1_1001_FieldDocumentNumber" text=""/>
    <f:field ref="doc_FSCFOLIO_1_1001_FieldSubject" text="" edit="true"/>
    <f:field ref="FSCFOLIO_1_1001_SignaturesFldCtx_FSCFOLIO_1_1001_FieldLastSignature" text=""/>
    <f:field ref="FSCFOLIO_1_1001_SignaturesFldCtx_FSCFOLIO_1_1001_FieldLastSignatureBy" text=""/>
    <f:field ref="FSCFOLIO_1_1001_SignaturesFldCtx_FSCFOLIO_1_1001_FieldLastSignatureAt" date="" text=""/>
    <f:field ref="FSCFOLIO_1_1001_SignaturesFldCtx_FSCFOLIO_1_1001_FieldLastSignatureRemark" text=""/>
    <f:field ref="FSCFOLIO_1_1001_FieldCurrentUser" text="Monika Polner"/>
    <f:field ref="FSCFOLIO_1_1001_FieldCurrentDate" text="14.07.2023 09:12"/>
    <f:field ref="objvalidfrom" date="" text="" edit="true"/>
    <f:field ref="objvalidto" date="" text="" edit="true"/>
    <f:field ref="FSCFOLIO_1_1001_FieldReleasedVersionDate" text=""/>
    <f:field ref="FSCFOLIO_1_1001_FieldReleasedVersionNr" text=""/>
    <f:field ref="CCAPRECONFIG_15_1001_Objektname" text="lk-Strohrechner_24.06.2022" edit="true"/>
    <f:field ref="objname" text="lk-Strohrechner_24.06.2022" edit="true"/>
    <f:field ref="objsubject" text="" edit="true"/>
    <f:field ref="objcreatedby" text="Kriegner-Schramml, Simon, BSc., Akad. BT"/>
    <f:field ref="objcreatedat" date="2022-06-24T11:13:34" text="24.06.2022 11:13:34"/>
    <f:field ref="objchangedby" text="Kriegner-Schramml, Simon, BSc., Akad. BT"/>
    <f:field ref="objmodifiedat" date="2022-06-24T11:13:35" text="24.06.2022 11:13:35"/>
  </f:record>
  <f:display text="Allgemein">
    <f:field ref="LKOOEDOK_1000_3800_EigentuemerDienststelle" text="EigentuemerDienststelle"/>
    <f:field ref="LKOOEDOK_1000_3800_EigentuemerKostenstelleNr" text="EigentuemerKostenstelleNr" regexp="[-+]?[0-9]{1,10}"/>
    <f:field ref="LKOOEDOK_1000_3800_FeldKundeBNR" text="FeldKundeBNR" regexp="\+?[0-9]{1,10}"/>
    <f:field ref="LKOOEDOK_1000_3800_FeldKundeName" text="FeldKundeName"/>
    <f:field ref="LKOOEDOK_1000_3800_FeldKundeStrasse" text="FeldKundeStrasse"/>
    <f:field ref="LKOOEDOK_1000_3800_FeldKundeOrt" text="FeldKundeOrt"/>
    <f:field ref="LKOOEDOK_1000_3800_FeldAuftragNummer" text="FeldAuftragNummer"/>
    <f:field ref="LKOOEDOK_1000_3800_FeldKundeTelefon" text="FeldKundeTelefon"/>
    <f:field ref="LKOOEDOK_1000_3800_FeldKundeMobil" text="FeldKundeMobil"/>
    <f:field ref="LKOOEDOK_1000_3800_FeldKundeEmail" text="FeldKundeEmail"/>
    <f:field ref="LKOOEDOK_1000_3800_FeldKundeHomepage" text="FeldKundeHomepage"/>
    <f:field ref="LKOOEDOK_1000_3800_EigentuemerName" text="EigentuemerName"/>
    <f:field ref="LKOOEDOK_1000_3800_DstAnschrift" text="DstAnschrift"/>
    <f:field ref="LKOOEDOK_1000_3800_DstPostort" text="DstPortort"/>
    <f:field ref="LKOOEDOK_1000_3800_EigentuemerTelefon" text="EigentuemerTelefon"/>
    <f:field ref="LKOOEDOK_1000_3800_EigentuemerEMail" text="EigentuemerEMail"/>
    <f:field ref="FSCFOLIO_1_1001_FieldCurrentUser" text="Aktueller Benutzer"/>
    <f:field ref="FSCFOLIO_1_1001_FieldCurrentDate" text="Aktueller Zeitpunkt"/>
    <f:field ref="objvalidfrom" text="Gültig ab" dateonly="true"/>
    <f:field ref="objvalidto" text="Gültig bis" dateonly="true"/>
    <f:field ref="FSCFOLIO_1_1001_FieldReleasedVersionDate" text="Freigegebene Version vom"/>
    <f:field ref="FSCFOLIO_1_1001_FieldReleasedVersionNr" text="Freigegebene Versionsnummer"/>
    <f:field ref="CCAPRECONFIG_15_1001_Objektname" text="Objektname"/>
    <f:field ref="objname" text="Name"/>
    <f:field ref="objsubject" text="Betreff (einzeilig)"/>
    <f:field ref="objcreatedby" text="Erzeugt von"/>
    <f:field ref="objcreatedat" text="Erzeugt am/um"/>
    <f:field ref="objchangedby" text="Letzte Änderung von"/>
    <f:field ref="objmodifiedat" text="Letzte Änderung am/um"/>
  </f:display>
  <f:display text="Serienbrief">
    <f:field ref="doc_FSCFOLIO_1_1001_FieldDocumentNumber" text="Dokument Nummer"/>
    <f:field ref="doc_FSCFOLIO_1_1001_FieldSubject" text="Betreff"/>
  </f:display>
  <f:display text="Unterschriften">
    <f:field ref="FSCFOLIO_1_1001_SignaturesFldCtx_FSCFOLIO_1_1001_FieldLastSignature" text="Letzte Unterschrift"/>
    <f:field ref="FSCFOLIO_1_1001_SignaturesFldCtx_FSCFOLIO_1_1001_FieldLastSignatureBy" text="Letzte Unterschrift von"/>
    <f:field ref="FSCFOLIO_1_1001_SignaturesFldCtx_FSCFOLIO_1_1001_FieldLastSignatureAt" text="Letzte Unterschrift am/um"/>
    <f:field ref="FSCFOLIO_1_1001_SignaturesFldCtx_FSCFOLIO_1_1001_FieldLastSignatureRemark" text="Bemerkung der letzten Unterschrift"/>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2</vt:i4>
      </vt:variant>
    </vt:vector>
  </HeadingPairs>
  <TitlesOfParts>
    <vt:vector size="4" baseType="lpstr">
      <vt:lpstr>Strohpreis</vt:lpstr>
      <vt:lpstr>Datengrundlage</vt:lpstr>
      <vt:lpstr>Strohliste</vt:lpstr>
      <vt:lpstr>Strohtabelle</vt:lpstr>
    </vt:vector>
  </TitlesOfParts>
  <Company>Landwirtschaftskammer OÖ</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rechjoh</dc:creator>
  <cp:lastModifiedBy>Kriegner-Schramml Simon</cp:lastModifiedBy>
  <cp:lastPrinted>2021-07-09T06:18:08Z</cp:lastPrinted>
  <dcterms:created xsi:type="dcterms:W3CDTF">2009-07-20T07:30:59Z</dcterms:created>
  <dcterms:modified xsi:type="dcterms:W3CDTF">2022-06-24T09:13:17Z</dcterms:modified>
</cp:coreProperties>
</file>

<file path=docProps/custom.xml><?xml version="1.0" encoding="utf-8"?>
<Properties xmlns="http://schemas.openxmlformats.org/officeDocument/2006/custom-properties" xmlns:vt="http://schemas.openxmlformats.org/officeDocument/2006/docPropsVTypes">
  <property name="FSC#LKOOEDOK@1000.3800:EigentuemerDienststelle" pid="2" fmtid="{D5CDD505-2E9C-101B-9397-08002B2CF9AE}">
    <vt:lpwstr>Boden.Wasser.Schutz.Beratung</vt:lpwstr>
  </property>
  <property name="FSC#LKOOEDOK@1000.3800:EigentuemerKostenstelleNr" pid="3" fmtid="{D5CDD505-2E9C-101B-9397-08002B2CF9AE}">
    <vt:lpwstr>131</vt:lpwstr>
  </property>
  <property name="FSC#LKOOEDOK@1000.3800:EigentuemerAnschrift" pid="4" fmtid="{D5CDD505-2E9C-101B-9397-08002B2CF9AE}">
    <vt:lpwstr/>
  </property>
  <property name="FSC#LKOOEDOK@1000.3800:EigentuemerPostort" pid="5" fmtid="{D5CDD505-2E9C-101B-9397-08002B2CF9AE}">
    <vt:lpwstr/>
  </property>
  <property name="FSC#LKOOEDOK@1000.3800:Objektname" pid="6" fmtid="{D5CDD505-2E9C-101B-9397-08002B2CF9AE}">
    <vt:lpwstr>lk-Strohrechner_x005f_24.06.2022</vt:lpwstr>
  </property>
  <property name="FSC#LKOOEDOK@1000.3800:Betreff" pid="7" fmtid="{D5CDD505-2E9C-101B-9397-08002B2CF9AE}">
    <vt:lpwstr/>
  </property>
  <property name="FSC#LKOOEDOK@1000.3800:Gruppe" pid="8" fmtid="{D5CDD505-2E9C-101B-9397-08002B2CF9AE}">
    <vt:lpwstr>A-PFL (Abt Pflanzenbau)</vt:lpwstr>
  </property>
  <property name="FSC#LKOOEDOK@1000.3800:EigentuemerTelefon" pid="9" fmtid="{D5CDD505-2E9C-101B-9397-08002B2CF9AE}">
    <vt:lpwstr/>
  </property>
  <property name="FSC#LKOOEDOK@1000.3800:Versionsnummer" pid="10" fmtid="{D5CDD505-2E9C-101B-9397-08002B2CF9AE}">
    <vt:lpwstr>1</vt:lpwstr>
  </property>
  <property name="FSC#LKOOEDOK@1000.3800:EigentuemerName" pid="11" fmtid="{D5CDD505-2E9C-101B-9397-08002B2CF9AE}">
    <vt:lpwstr>Simon Kriegner-Schramml</vt:lpwstr>
  </property>
  <property name="FSC#LKOOEDOK@1000.3800:EigentuemerMaNr" pid="12" fmtid="{D5CDD505-2E9C-101B-9397-08002B2CF9AE}">
    <vt:lpwstr>2405</vt:lpwstr>
  </property>
  <property name="FSC#LKOOEDOK@1000.3800:EigentuemerEMail" pid="13" fmtid="{D5CDD505-2E9C-101B-9397-08002B2CF9AE}">
    <vt:lpwstr>simon.kriegner-schramml@lk-ooe.at</vt:lpwstr>
  </property>
  <property name="FSC#LKOOEDOK@1000.3800:EigentuemerPersonEMail" pid="14" fmtid="{D5CDD505-2E9C-101B-9397-08002B2CF9AE}">
    <vt:lpwstr>simon.kriegner-schramml@lk-ooe.at</vt:lpwstr>
  </property>
  <property name="FSC#LKOOEDOK@1000.3800:DstTelefon" pid="15" fmtid="{D5CDD505-2E9C-101B-9397-08002B2CF9AE}">
    <vt:lpwstr>+43 (50) 6902-1414</vt:lpwstr>
  </property>
  <property name="FSC#LKOOEDOK@1000.3800:DstPostort" pid="16" fmtid="{D5CDD505-2E9C-101B-9397-08002B2CF9AE}">
    <vt:lpwstr>4021 Linz</vt:lpwstr>
  </property>
  <property name="FSC#LKOOEDOK@1000.3800:DstOrt" pid="17" fmtid="{D5CDD505-2E9C-101B-9397-08002B2CF9AE}">
    <vt:lpwstr>Linz</vt:lpwstr>
  </property>
  <property name="FSC#LKOOEDOK@1000.3800:DstOrtKurz" pid="18" fmtid="{D5CDD505-2E9C-101B-9397-08002B2CF9AE}">
    <vt:lpwstr>Linz</vt:lpwstr>
  </property>
  <property name="FSC#LKOOEDOK@1000.3800:DstName" pid="19" fmtid="{D5CDD505-2E9C-101B-9397-08002B2CF9AE}">
    <vt:lpwstr>Pflanzenbau</vt:lpwstr>
  </property>
  <property name="FSC#LKOOEDOK@1000.3800:DstFax" pid="20" fmtid="{D5CDD505-2E9C-101B-9397-08002B2CF9AE}">
    <vt:lpwstr>+43 (50) 6902-91414</vt:lpwstr>
  </property>
  <property name="FSC#LKOOEDOK@1000.3800:DstEMail" pid="21" fmtid="{D5CDD505-2E9C-101B-9397-08002B2CF9AE}">
    <vt:lpwstr>pflanzenbau@lk-ooe.at</vt:lpwstr>
  </property>
  <property name="FSC#LKOOEDOK@1000.3800:DstAnschrift" pid="22" fmtid="{D5CDD505-2E9C-101B-9397-08002B2CF9AE}">
    <vt:lpwstr>Auf der Gugl 3</vt:lpwstr>
  </property>
  <property name="FSC#LKOOEDOK@1000.3800:AenderungsID" pid="23" fmtid="{D5CDD505-2E9C-101B-9397-08002B2CF9AE}">
    <vt:lpwstr>lk-ooe\kriesim</vt:lpwstr>
  </property>
  <property name="FSC#LKOOEDOK@1000.3800:EigentuemerID" pid="24" fmtid="{D5CDD505-2E9C-101B-9397-08002B2CF9AE}">
    <vt:lpwstr>lk-ooe\kriesim</vt:lpwstr>
  </property>
  <property name="FSC#LKOOEDOK@1000.3800:KundeName" pid="25" fmtid="{D5CDD505-2E9C-101B-9397-08002B2CF9AE}">
    <vt:lpwstr/>
  </property>
  <property name="FSC#LKOOEDOK@1000.3800:KundeStrasse" pid="26" fmtid="{D5CDD505-2E9C-101B-9397-08002B2CF9AE}">
    <vt:lpwstr/>
  </property>
  <property name="FSC#LKOOEDOK@1000.3800:KundeOrt" pid="27" fmtid="{D5CDD505-2E9C-101B-9397-08002B2CF9AE}">
    <vt:lpwstr/>
  </property>
  <property name="FSC#LKOOEDOK@1000.3800:AenderungsDatum" pid="28" fmtid="{D5CDD505-2E9C-101B-9397-08002B2CF9AE}">
    <vt:lpwstr>24.06.2022</vt:lpwstr>
  </property>
  <property name="FSC#LKOOEDOK@1000.3800:Adresse" pid="29" fmtid="{D5CDD505-2E9C-101B-9397-08002B2CF9AE}">
    <vt:lpwstr>COO.1000.3800.7.8778174</vt:lpwstr>
  </property>
  <property name="FSC#LKOOEDOK@1000.3800:KundeGrussformel" pid="30" fmtid="{D5CDD505-2E9C-101B-9397-08002B2CF9AE}">
    <vt:lpwstr>Sehr geehrte Damen und Herren</vt:lpwstr>
  </property>
  <property name="FSC#LKOOEDOK@1000.3800:KundeAnschrift" pid="31" fmtid="{D5CDD505-2E9C-101B-9397-08002B2CF9AE}">
    <vt:lpwstr/>
  </property>
  <property name="FSC#LKOOEDOK@1000.3800:KundeTelefon" pid="32" fmtid="{D5CDD505-2E9C-101B-9397-08002B2CF9AE}">
    <vt:lpwstr/>
  </property>
  <property name="FSC#LKOOEDOK@1000.3800:KundeEmail" pid="33" fmtid="{D5CDD505-2E9C-101B-9397-08002B2CF9AE}">
    <vt:lpwstr/>
  </property>
  <property name="FSC#LKOOEDOK@1000.3800:CurrDateTime" pid="34" fmtid="{D5CDD505-2E9C-101B-9397-08002B2CF9AE}">
    <vt:lpwstr>14.07.2023 09:12:36</vt:lpwstr>
  </property>
  <property name="FSC#LKOOEDOK@1000.3800:AuftragNummer" pid="35" fmtid="{D5CDD505-2E9C-101B-9397-08002B2CF9AE}">
    <vt:lpwstr/>
  </property>
  <property name="FSC#LKOOEDOK@1000.3800:Kategorie" pid="36" fmtid="{D5CDD505-2E9C-101B-9397-08002B2CF9AE}">
    <vt:lpwstr/>
  </property>
  <property name="FSC#LKOOEDOK@1000.3800:Titel" pid="37" fmtid="{D5CDD505-2E9C-101B-9397-08002B2CF9AE}">
    <vt:lpwstr/>
  </property>
  <property name="FSC#LKOOEDOK@1000.3800:Thema" pid="38" fmtid="{D5CDD505-2E9C-101B-9397-08002B2CF9AE}">
    <vt:lpwstr/>
  </property>
  <property name="FSC#LKOOEDOK@1000.3800:DatumVorlage" pid="39" fmtid="{D5CDD505-2E9C-101B-9397-08002B2CF9AE}">
    <vt:lpwstr/>
  </property>
  <property name="FSC#LKOOEDOK@1000.3800:Bereich" pid="40" fmtid="{D5CDD505-2E9C-101B-9397-08002B2CF9AE}">
    <vt:lpwstr/>
  </property>
  <property name="FSC#LKOOEDOK@1000.3800:Stichworte" pid="41" fmtid="{D5CDD505-2E9C-101B-9397-08002B2CF9AE}">
    <vt:lpwstr/>
  </property>
  <property name="FSC#LKOOEDOK@1000.3800:Kommentar" pid="42" fmtid="{D5CDD505-2E9C-101B-9397-08002B2CF9AE}">
    <vt:lpwstr/>
  </property>
  <property name="FSC#LKOOEDOK@1000.3800:ProduktEbene4" pid="43" fmtid="{D5CDD505-2E9C-101B-9397-08002B2CF9AE}">
    <vt:lpwstr/>
  </property>
  <property name="FSC#LKOOEDOK@1000.3800:Geburtsdatum" pid="44" fmtid="{D5CDD505-2E9C-101B-9397-08002B2CF9AE}">
    <vt:lpwstr/>
  </property>
  <property name="FSC#LKOOEDOK@1000.3800:KundeMobil" pid="45" fmtid="{D5CDD505-2E9C-101B-9397-08002B2CF9AE}">
    <vt:lpwstr/>
  </property>
  <property name="FSC#LKOOEDOK@1000.3800:KundeBNR" pid="46" fmtid="{D5CDD505-2E9C-101B-9397-08002B2CF9AE}">
    <vt:lpwstr/>
  </property>
  <property name="FSC#LKOOEDOK@1000.3800:KundeHomepage" pid="47" fmtid="{D5CDD505-2E9C-101B-9397-08002B2CF9AE}">
    <vt:lpwstr/>
  </property>
  <property name="FSC#COOSYSTEM@1.1:Container" pid="48" fmtid="{D5CDD505-2E9C-101B-9397-08002B2CF9AE}">
    <vt:lpwstr>COO.1000.3800.7.8778174</vt:lpwstr>
  </property>
  <property name="FSC#FSCFOLIO@1.1001:docpropproject" pid="49" fmtid="{D5CDD505-2E9C-101B-9397-08002B2CF9AE}">
    <vt:lpwstr/>
  </property>
</Properties>
</file>