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45" windowWidth="24585" windowHeight="11895" tabRatio="724"/>
  </bookViews>
  <sheets>
    <sheet name="Prämien für Alpung" sheetId="1" r:id="rId1"/>
    <sheet name="Beispiel" sheetId="2" state="hidden" r:id="rId2"/>
  </sheets>
  <definedNames>
    <definedName name="_xlnm.Print_Area" localSheetId="0">'Prämien für Alpung'!$A$1:$E$49</definedName>
    <definedName name="GVE">'Prämien für Alpung'!$G$56:$J$78</definedName>
    <definedName name="Modulation">'Prämien für Alpung'!$J$85</definedName>
    <definedName name="Tiere">'Prämien für Alpung'!$G$56:$G$77</definedName>
  </definedNames>
  <calcPr calcId="145621" iterateDelta="1E-4"/>
</workbook>
</file>

<file path=xl/calcChain.xml><?xml version="1.0" encoding="utf-8"?>
<calcChain xmlns="http://schemas.openxmlformats.org/spreadsheetml/2006/main">
  <c r="D46" i="1" l="1"/>
  <c r="H15" i="1" l="1"/>
  <c r="H16" i="1"/>
  <c r="H17" i="1"/>
  <c r="H18" i="1"/>
  <c r="H14" i="1"/>
  <c r="G15" i="1"/>
  <c r="G16" i="1"/>
  <c r="G17" i="1"/>
  <c r="G18" i="1"/>
  <c r="G14" i="1"/>
  <c r="D44" i="1" s="1"/>
  <c r="H28" i="1"/>
  <c r="H29" i="1"/>
  <c r="H30" i="1"/>
  <c r="H31" i="1"/>
  <c r="H27" i="1"/>
  <c r="G28" i="1"/>
  <c r="G29" i="1"/>
  <c r="G30" i="1"/>
  <c r="G31" i="1"/>
  <c r="G27" i="1"/>
  <c r="D45" i="1" l="1"/>
  <c r="B19" i="1"/>
  <c r="D42" i="1" l="1"/>
  <c r="D38" i="1" s="1"/>
  <c r="E45" i="1"/>
  <c r="J45" i="1"/>
  <c r="J44" i="1"/>
  <c r="J43" i="1"/>
  <c r="J42" i="1"/>
  <c r="J41" i="1"/>
  <c r="J40" i="1"/>
  <c r="E42" i="1" l="1"/>
  <c r="E38" i="1" s="1"/>
  <c r="B32" i="1"/>
  <c r="J84" i="1" l="1"/>
  <c r="J83" i="1"/>
  <c r="J82" i="1"/>
  <c r="J81" i="1"/>
  <c r="H48" i="1"/>
  <c r="H47" i="1"/>
  <c r="H38" i="1"/>
  <c r="H37" i="1" s="1"/>
  <c r="D43" i="1" s="1"/>
  <c r="J85" i="1" l="1"/>
  <c r="B41" i="1" s="1"/>
  <c r="C41" i="1" s="1"/>
  <c r="E43" i="1"/>
  <c r="E46" i="1"/>
  <c r="B39" i="1" l="1"/>
  <c r="C39" i="1" s="1"/>
  <c r="B40" i="1"/>
  <c r="C40" i="1" s="1"/>
  <c r="I15" i="2"/>
  <c r="J15" i="2"/>
  <c r="H15" i="2"/>
  <c r="I12" i="2"/>
  <c r="J12" i="2"/>
  <c r="H12" i="2"/>
  <c r="H16" i="2"/>
  <c r="I16" i="2"/>
  <c r="J16" i="2"/>
  <c r="H14" i="2"/>
  <c r="J17" i="2"/>
  <c r="I17" i="2"/>
  <c r="H17" i="2"/>
  <c r="J14" i="2"/>
  <c r="I14" i="2"/>
  <c r="I13" i="2"/>
  <c r="H13" i="2"/>
  <c r="H10" i="2"/>
  <c r="I10" i="2"/>
  <c r="J10" i="2"/>
  <c r="I9" i="2"/>
  <c r="J9" i="2"/>
  <c r="H9" i="2"/>
  <c r="I8" i="2"/>
  <c r="J8" i="2"/>
  <c r="H8" i="2"/>
  <c r="I7" i="2"/>
  <c r="J7" i="2"/>
  <c r="D9" i="2"/>
  <c r="I5" i="2"/>
  <c r="J5" i="2"/>
  <c r="I4" i="2"/>
  <c r="J4" i="2"/>
  <c r="H4" i="2"/>
  <c r="C38" i="1" l="1"/>
  <c r="C47" i="1" s="1"/>
  <c r="B38" i="1"/>
  <c r="B47" i="1" s="1"/>
  <c r="J13" i="2"/>
  <c r="F32" i="2"/>
  <c r="F24" i="2"/>
  <c r="C9" i="2"/>
  <c r="B9" i="2"/>
  <c r="E44" i="1" l="1"/>
  <c r="E47" i="1" s="1"/>
  <c r="D47" i="1"/>
  <c r="F40" i="2"/>
</calcChain>
</file>

<file path=xl/sharedStrings.xml><?xml version="1.0" encoding="utf-8"?>
<sst xmlns="http://schemas.openxmlformats.org/spreadsheetml/2006/main" count="208" uniqueCount="123">
  <si>
    <t>Almfutterfläche</t>
  </si>
  <si>
    <t>Summe RGVE auf Alm</t>
  </si>
  <si>
    <t>ja</t>
  </si>
  <si>
    <t>nein</t>
  </si>
  <si>
    <t>ha</t>
  </si>
  <si>
    <t>für Almbewirtschafter</t>
  </si>
  <si>
    <t>für Heimbetrieb</t>
  </si>
  <si>
    <t>Berechnungsgrundlage AZ auf Almen</t>
  </si>
  <si>
    <t>Kalkulationsbasis je ha</t>
  </si>
  <si>
    <t>Fix</t>
  </si>
  <si>
    <t>je EP</t>
  </si>
  <si>
    <t>ÖPUL</t>
  </si>
  <si>
    <t>AZ</t>
  </si>
  <si>
    <t>DZ (inkl. gekoppelte Stützung)</t>
  </si>
  <si>
    <t>Summe</t>
  </si>
  <si>
    <t>EP</t>
  </si>
  <si>
    <t>RGVE</t>
  </si>
  <si>
    <t>Angaben zum Heimbetrieb</t>
  </si>
  <si>
    <t>Angaben zur Alm</t>
  </si>
  <si>
    <t>€ Summe</t>
  </si>
  <si>
    <t>€ je RGVE</t>
  </si>
  <si>
    <t>Alm mit Allradtraktor und Anhänger über Weg mit Unterbau erreichbar</t>
  </si>
  <si>
    <t>Alm nur mit Seilbahn oder Bergbauernspezialmaschine erreichbar</t>
  </si>
  <si>
    <t>Alm nur über Fußweg oder Viehtriebweg erreichbar</t>
  </si>
  <si>
    <t xml:space="preserve">Förderfähige Alm-Fläche für die AZ-Berechnung </t>
  </si>
  <si>
    <t>Kalbinnen</t>
  </si>
  <si>
    <t>Summe vom Betrieb aufgetriebene RGVE</t>
  </si>
  <si>
    <t>Erschwernispunkte</t>
  </si>
  <si>
    <t>Welche Tiere werden aufgetrieben?</t>
  </si>
  <si>
    <t>Erreichbarkeit der Alm</t>
  </si>
  <si>
    <t>DZ für Alm zugewiesen/übertragen?</t>
  </si>
  <si>
    <r>
      <t xml:space="preserve">Anzahl der dem Heimbetrieb zugewiesenen Alm-DZ 
</t>
    </r>
    <r>
      <rPr>
        <i/>
        <sz val="8"/>
        <rFont val="Arial"/>
        <family val="2"/>
      </rPr>
      <t>(auf Basis der Erstzuweisung 2015 bzw. nachträglicher Übertragung)</t>
    </r>
  </si>
  <si>
    <t>Höhe der DZ auf der Alm</t>
  </si>
  <si>
    <t>ÖPUL-Maßnahme "Alpung" beantragt?</t>
  </si>
  <si>
    <t>ÖPUL-Maßnahme "Behirtung" beantragt? (ÖPUL)</t>
  </si>
  <si>
    <t>3 Beispielbetriebe</t>
  </si>
  <si>
    <t>A)</t>
  </si>
  <si>
    <t>B)</t>
  </si>
  <si>
    <t>C)</t>
  </si>
  <si>
    <t>Mutterkühe</t>
  </si>
  <si>
    <t>mit Allrad erreichbar</t>
  </si>
  <si>
    <t>Angaben zum Heimbetrieb / Auftreiber</t>
  </si>
  <si>
    <t>… Erschwernisspunkten</t>
  </si>
  <si>
    <t>… aufgetriebene RGVE (Kalbinnen)</t>
  </si>
  <si>
    <t>… RGVE in Summe</t>
  </si>
  <si>
    <t>Auftreiber …</t>
  </si>
  <si>
    <t>mit …</t>
  </si>
  <si>
    <t>treiben auf Alm mit …</t>
  </si>
  <si>
    <t>… Alpung (ÖUPUL)?</t>
  </si>
  <si>
    <t>… Behirtung (ÖPUL)?</t>
  </si>
  <si>
    <t>… € DZ pro ha,</t>
  </si>
  <si>
    <t>… ha Almfutterfläche und</t>
  </si>
  <si>
    <t>Auftreiber erhält dafür …</t>
  </si>
  <si>
    <t>pro RGVE</t>
  </si>
  <si>
    <t>in Summe</t>
  </si>
  <si>
    <t>Almbewirtschafter erhält dafür …</t>
  </si>
  <si>
    <t>pro Kalbin</t>
  </si>
  <si>
    <t xml:space="preserve"> +++ </t>
  </si>
  <si>
    <t>Kleinpferde (&lt;300 kg, &lt;148 cm) ½ bis 3 Jahre</t>
  </si>
  <si>
    <t>Kleinpferde (&lt;300 kg, &lt;148 cm) &gt; 3 Jahre</t>
  </si>
  <si>
    <t>Pferde (&gt;500 kg, &gt;148 cm) ½ bis 3 Jahre</t>
  </si>
  <si>
    <t xml:space="preserve"> +++</t>
  </si>
  <si>
    <t>GVE-Schlüssel</t>
  </si>
  <si>
    <t>vom Betrieb aufgetriebene Vieheinheiten</t>
  </si>
  <si>
    <t>Stück</t>
  </si>
  <si>
    <t>Gekoppelte Stützung</t>
  </si>
  <si>
    <t>GVE</t>
  </si>
  <si>
    <t>gekoppelte Stützung</t>
  </si>
  <si>
    <t>Ereichbarkeit der Alm</t>
  </si>
  <si>
    <t>Angaben zur Alm / Almbewirtschaftung</t>
  </si>
  <si>
    <t>Summe aufgetriebene Vieheinheiten</t>
  </si>
  <si>
    <t>€  je RGVE</t>
  </si>
  <si>
    <t>Anteilige Alm-Futterfläche</t>
  </si>
  <si>
    <t>davon gekoppelte Stützung</t>
  </si>
  <si>
    <t>davon Direktzahlungen</t>
  </si>
  <si>
    <t>davon Alpung</t>
  </si>
  <si>
    <t>davon Tierschutz Weide</t>
  </si>
  <si>
    <t>ÖPUL-Maßnahmen</t>
  </si>
  <si>
    <t>josef.wolfthaler@lk-ooe.at</t>
  </si>
  <si>
    <t>Heimfutterfläche</t>
  </si>
  <si>
    <r>
      <rPr>
        <b/>
        <sz val="10"/>
        <rFont val="Arial"/>
        <family val="2"/>
      </rPr>
      <t>Direktzahlungen</t>
    </r>
    <r>
      <rPr>
        <sz val="10"/>
        <rFont val="Arial"/>
        <family val="2"/>
      </rPr>
      <t xml:space="preserve"> über Almfutterfläche 
zugewiesen/übertragen/aktiviert?</t>
    </r>
  </si>
  <si>
    <r>
      <rPr>
        <b/>
        <sz val="10"/>
        <rFont val="Arial"/>
        <family val="2"/>
      </rPr>
      <t>ÖPUL-Maßnahme</t>
    </r>
    <r>
      <rPr>
        <sz val="10"/>
        <rFont val="Arial"/>
        <family val="2"/>
      </rPr>
      <t xml:space="preserve"> "Tierschutz Weide" beantragt?</t>
    </r>
  </si>
  <si>
    <t>Zahlungsansprüche über Almfutterfläche zugewiesenen/übertragen/aktiviert</t>
  </si>
  <si>
    <t>Mutterschafe und Mutterziegen</t>
  </si>
  <si>
    <t>Milchkühe (gemolken)</t>
  </si>
  <si>
    <t>Zuschlag für auf der Alm gemolkene Milchkühe, Milchschafe
und Milchziegen</t>
  </si>
  <si>
    <t>Rinder &lt; ½ Jahr</t>
  </si>
  <si>
    <t>sonstige Rinder &gt; 2 Jahre</t>
  </si>
  <si>
    <t>Rinder ½ bis &lt; 2 Jahre</t>
  </si>
  <si>
    <t>Zwergzebu und andere Zwergrinder - Milchkühe (gemolken)</t>
  </si>
  <si>
    <t>Zwergzebu und andere Zwergrinder ½ bis &lt; 2 Jahre</t>
  </si>
  <si>
    <t>Zwergzebu und andere Zwergrinder &lt; ½ Jahr</t>
  </si>
  <si>
    <t>sonstige Zwergzebu und andere Zwergrinder &gt; 2 Jahre</t>
  </si>
  <si>
    <t>Milchschafe und Milchziegen (gemolken)</t>
  </si>
  <si>
    <t>Schafe / Ziegen &lt; 1 Jahr</t>
  </si>
  <si>
    <t>sonstige Schafe / Ziegen &gt; 1 Jahr</t>
  </si>
  <si>
    <t>Kleinpferde (&lt;300 kg, &lt;148 cm) &lt; ½ Jahr</t>
  </si>
  <si>
    <t>Pferde (&gt;500 kg, &gt;148 cm) &lt; ½ Jahr</t>
  </si>
  <si>
    <t>Pferde (&gt;500 kg, &gt;148 cm) &gt; 3 Jahre</t>
  </si>
  <si>
    <t>davon Zuschuss für gemolkene Milchkühe, -schafe, -ziegen</t>
  </si>
  <si>
    <t>für Auftreiber (Heimbetrieb)</t>
  </si>
  <si>
    <t>davon Behirtung</t>
  </si>
  <si>
    <t>Ausgleichszulage</t>
  </si>
  <si>
    <t>Direktzahlung (inkl. gekoppelte Stützung)</t>
  </si>
  <si>
    <t>Anzahl der Hirten</t>
  </si>
  <si>
    <t>Behirtungszuschlag Hirte 1</t>
  </si>
  <si>
    <t>Behirtungszuschlag Hirte 2</t>
  </si>
  <si>
    <t>Modulation</t>
  </si>
  <si>
    <t>Mudulationsfaktor</t>
  </si>
  <si>
    <t>Bei Fragen und Anregungen wenden Sie sich bitte an:</t>
  </si>
  <si>
    <r>
      <rPr>
        <sz val="9"/>
        <rFont val="Arial"/>
        <family val="2"/>
      </rPr>
      <t xml:space="preserve">oder </t>
    </r>
    <r>
      <rPr>
        <u/>
        <sz val="9"/>
        <color rgb="FF0070C0"/>
        <rFont val="Arial"/>
        <family val="2"/>
      </rPr>
      <t>reinhold.limberger@lk-ooe.at</t>
    </r>
  </si>
  <si>
    <t>Fehler! - RGVE auf Alm geringer als vom 
Heimbetrieb aufgetriebene RGVE!</t>
  </si>
  <si>
    <t>Mutterkühe, Milchkühe (trockenstehend)</t>
  </si>
  <si>
    <t>Zwergzebu und andere Zwergrinder - Mutterkühe, Milchkühe (trockenstehend)</t>
  </si>
  <si>
    <t>Auf Almflächen wurde bei der Zahlungsansprüche-Erstzuweisung ein Verringerungskoeffizient von 80% angewandt (zB. 10 ha Almfläche = 2 ZA).</t>
  </si>
  <si>
    <t>Höhe der betrieblichen Direktzahlungen</t>
  </si>
  <si>
    <t>€ pro ha  (291 € ab 2019)</t>
  </si>
  <si>
    <r>
      <rPr>
        <b/>
        <sz val="9"/>
        <rFont val="Arial"/>
        <family val="2"/>
      </rPr>
      <t>Nutzungshinweise:</t>
    </r>
    <r>
      <rPr>
        <sz val="9"/>
        <rFont val="Arial"/>
        <family val="2"/>
      </rPr>
      <t xml:space="preserve">
Es wird von den Landwirtschaftskammern, dem Ersteller und dem Agrarnet keinerlei Haftung  bezüglich Softwareproblemen, Berechnungsfehler usw. übernommen.
Trotz sorgfältiger Prüfung aller Rechnungsschritte sind Fehler nicht ausgeschlossen, das Ergebnis ist ohne Gewähr, es wird keinerlei Haftung übernommen und es lässt sich durch diese Berechnungen kein Anspruch auf Einhaltung der ÖPUL-Richtlinien ableiten. 
Dieses Berechnungsprogramm soll nur von Personen verwendet werden, die über den aktuellen Stand der Richtlinien geschult sind. 
Falsche Ergebnisse können auch durch fehlerhafte Eingaben auftreten!</t>
    </r>
  </si>
  <si>
    <t>nur in den hellen gelben Zellen können Daten eingegeben werden</t>
  </si>
  <si>
    <t>die grünen Zellen sind Auswahlzellen, Sie können Tiere, Anzahl etc. auswählen.</t>
  </si>
  <si>
    <t>Version vom 18. Jänner 2017</t>
  </si>
  <si>
    <t>Prämien für Alpung</t>
  </si>
  <si>
    <r>
      <t>LK Alm-Prämienrechner</t>
    </r>
    <r>
      <rPr>
        <sz val="12"/>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</si>
</sst>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quot;€&quot;\ * #,##0.00_-;_-&quot;€&quot;\ * &quot;-&quot;??_-;_-@_-"/>
    <numFmt numFmtId="43" formatCode="_-* #,##0.00_-;\-* #,##0.00_-;_-* &quot;-&quot;??_-;_-@_-"/>
    <numFmt numFmtId="164" formatCode="0.0"/>
    <numFmt numFmtId="165" formatCode="_-* #,##0_-;\-* #,##0_-;_-* &quot;-&quot;??_-;_-@_-"/>
    <numFmt numFmtId="166" formatCode="#,##0.00\ ;\-#,##0.00\ ;&quot; -&quot;#\ ;@\ "/>
    <numFmt numFmtId="167" formatCode="* #,##0.00\ ;\-* #,##0.00\ ;* \-#\ ;@\ "/>
  </numFmts>
  <fonts count="41" x14ac:knownFonts="1">
    <font>
      <sz val="11"/>
      <color theme="1"/>
      <name val="Arial"/>
      <family val="2"/>
    </font>
    <font>
      <b/>
      <sz val="15"/>
      <color theme="3"/>
      <name val="Arial"/>
      <family val="2"/>
    </font>
    <font>
      <b/>
      <sz val="13"/>
      <color theme="3"/>
      <name val="Arial"/>
      <family val="2"/>
    </font>
    <font>
      <sz val="10"/>
      <name val="Arial"/>
      <family val="2"/>
    </font>
    <font>
      <sz val="8"/>
      <name val="Arial"/>
      <family val="2"/>
    </font>
    <font>
      <sz val="9"/>
      <name val="Arial"/>
      <family val="2"/>
    </font>
    <font>
      <i/>
      <sz val="8"/>
      <name val="Arial"/>
      <family val="2"/>
    </font>
    <font>
      <b/>
      <sz val="10"/>
      <name val="Arial"/>
      <family val="2"/>
    </font>
    <font>
      <i/>
      <sz val="9"/>
      <name val="Arial"/>
      <family val="2"/>
    </font>
    <font>
      <i/>
      <sz val="9"/>
      <color theme="0" tint="-0.499984740745262"/>
      <name val="Arial"/>
      <family val="2"/>
    </font>
    <font>
      <u/>
      <sz val="10"/>
      <color indexed="12"/>
      <name val="Arial"/>
      <family val="2"/>
    </font>
    <font>
      <i/>
      <sz val="10"/>
      <color theme="1"/>
      <name val="Arial"/>
      <family val="2"/>
    </font>
    <font>
      <u/>
      <sz val="9"/>
      <color indexed="12"/>
      <name val="Arial"/>
      <family val="2"/>
    </font>
    <font>
      <u/>
      <sz val="9"/>
      <color rgb="FF0070C0"/>
      <name val="Arial"/>
      <family val="2"/>
    </font>
    <font>
      <sz val="9"/>
      <color rgb="FF002060"/>
      <name val="Arial"/>
      <family val="2"/>
    </font>
    <font>
      <i/>
      <sz val="9"/>
      <color theme="0"/>
      <name val="Arial"/>
      <family val="2"/>
    </font>
    <font>
      <i/>
      <sz val="10"/>
      <color theme="0" tint="-0.249977111117893"/>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0"/>
      <name val="Mangal"/>
      <family val="2"/>
    </font>
    <font>
      <sz val="11"/>
      <color indexed="60"/>
      <name val="Arial"/>
      <family val="2"/>
    </font>
    <font>
      <sz val="11"/>
      <color indexed="20"/>
      <name val="Arial"/>
      <family val="2"/>
    </font>
    <font>
      <sz val="11"/>
      <color indexed="8"/>
      <name val="Arial"/>
      <family val="2"/>
    </font>
    <font>
      <sz val="11"/>
      <color indexed="52"/>
      <name val="Arial"/>
      <family val="2"/>
    </font>
    <font>
      <sz val="11"/>
      <color indexed="10"/>
      <name val="Arial"/>
      <family val="2"/>
    </font>
    <font>
      <b/>
      <sz val="11"/>
      <color indexed="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name val="Arial"/>
      <family val="2"/>
    </font>
    <font>
      <sz val="12"/>
      <name val="Arial"/>
      <family val="2"/>
    </font>
    <font>
      <b/>
      <sz val="9"/>
      <name val="Arial"/>
      <family val="2"/>
    </font>
    <font>
      <b/>
      <sz val="20"/>
      <name val="Arial"/>
      <family val="2"/>
    </font>
    <font>
      <b/>
      <sz val="60"/>
      <color indexed="21"/>
      <name val="Calibri"/>
      <family val="2"/>
    </font>
    <font>
      <sz val="10"/>
      <color theme="1"/>
      <name val="Arial"/>
      <family val="2"/>
    </font>
  </fonts>
  <fills count="19">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indexed="49"/>
        <bgColor indexed="57"/>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4"/>
        <bgColor indexed="24"/>
      </patternFill>
    </fill>
    <fill>
      <patternFill patternType="solid">
        <fgColor indexed="13"/>
        <bgColor indexed="51"/>
      </patternFill>
    </fill>
    <fill>
      <patternFill patternType="solid">
        <fgColor indexed="27"/>
        <bgColor indexed="41"/>
      </patternFill>
    </fill>
    <fill>
      <patternFill patternType="solid">
        <fgColor indexed="26"/>
        <bgColor indexed="16"/>
      </patternFill>
    </fill>
    <fill>
      <patternFill patternType="solid">
        <fgColor indexed="14"/>
        <bgColor indexed="20"/>
      </patternFill>
    </fill>
    <fill>
      <patternFill patternType="solid">
        <fgColor indexed="55"/>
        <bgColor indexed="23"/>
      </patternFill>
    </fill>
    <fill>
      <patternFill patternType="solid">
        <fgColor indexed="42"/>
        <bgColor indexed="15"/>
      </patternFill>
    </fill>
    <fill>
      <patternFill patternType="solid">
        <fgColor indexed="9"/>
        <bgColor indexed="28"/>
      </patternFill>
    </fill>
  </fills>
  <borders count="69">
    <border>
      <left/>
      <right/>
      <top/>
      <bottom/>
      <diagonal/>
    </border>
    <border>
      <left/>
      <right/>
      <top/>
      <bottom style="thick">
        <color theme="4"/>
      </bottom>
      <diagonal/>
    </border>
    <border>
      <left style="medium">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bottom style="medium">
        <color theme="4"/>
      </bottom>
      <diagonal/>
    </border>
    <border>
      <left/>
      <right/>
      <top style="medium">
        <color theme="0"/>
      </top>
      <bottom style="medium">
        <color theme="0"/>
      </bottom>
      <diagonal/>
    </border>
    <border>
      <left style="medium">
        <color theme="4"/>
      </left>
      <right style="thin">
        <color theme="4"/>
      </right>
      <top style="medium">
        <color theme="4"/>
      </top>
      <bottom style="thin">
        <color theme="4"/>
      </bottom>
      <diagonal/>
    </border>
    <border>
      <left style="thin">
        <color theme="4"/>
      </left>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top style="thin">
        <color theme="4"/>
      </top>
      <bottom style="medium">
        <color theme="4"/>
      </bottom>
      <diagonal/>
    </border>
    <border>
      <left style="medium">
        <color theme="4"/>
      </left>
      <right style="thin">
        <color theme="4"/>
      </right>
      <top style="thin">
        <color theme="4"/>
      </top>
      <bottom style="medium">
        <color theme="4"/>
      </bottom>
      <diagonal/>
    </border>
    <border>
      <left style="thin">
        <color theme="4"/>
      </left>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thin">
        <color theme="4"/>
      </bottom>
      <diagonal/>
    </border>
    <border>
      <left style="medium">
        <color theme="4"/>
      </left>
      <right style="thin">
        <color theme="4"/>
      </right>
      <top style="thin">
        <color theme="4"/>
      </top>
      <bottom/>
      <diagonal/>
    </border>
    <border>
      <left style="thin">
        <color theme="4"/>
      </left>
      <right/>
      <top style="thin">
        <color theme="4"/>
      </top>
      <bottom/>
      <diagonal/>
    </border>
    <border>
      <left style="medium">
        <color theme="4"/>
      </left>
      <right style="thin">
        <color theme="4"/>
      </right>
      <top/>
      <bottom style="medium">
        <color theme="4"/>
      </bottom>
      <diagonal/>
    </border>
    <border>
      <left style="thin">
        <color theme="4"/>
      </left>
      <right/>
      <top/>
      <bottom style="medium">
        <color theme="4"/>
      </bottom>
      <diagonal/>
    </border>
    <border>
      <left style="thin">
        <color indexed="64"/>
      </left>
      <right style="thin">
        <color indexed="64"/>
      </right>
      <top style="thin">
        <color indexed="64"/>
      </top>
      <bottom style="thin">
        <color indexed="64"/>
      </bottom>
      <diagonal/>
    </border>
    <border>
      <left/>
      <right/>
      <top style="medium">
        <color theme="4"/>
      </top>
      <bottom style="thin">
        <color auto="1"/>
      </bottom>
      <diagonal/>
    </border>
    <border>
      <left/>
      <right/>
      <top style="thin">
        <color auto="1"/>
      </top>
      <bottom style="thin">
        <color auto="1"/>
      </bottom>
      <diagonal/>
    </border>
    <border>
      <left/>
      <right/>
      <top/>
      <bottom style="thin">
        <color auto="1"/>
      </bottom>
      <diagonal/>
    </border>
    <border>
      <left style="thick">
        <color theme="4"/>
      </left>
      <right style="medium">
        <color theme="4"/>
      </right>
      <top style="thick">
        <color theme="4"/>
      </top>
      <bottom/>
      <diagonal/>
    </border>
    <border>
      <left style="medium">
        <color theme="4"/>
      </left>
      <right/>
      <top style="thick">
        <color theme="4"/>
      </top>
      <bottom style="thin">
        <color theme="4"/>
      </bottom>
      <diagonal/>
    </border>
    <border>
      <left/>
      <right style="medium">
        <color theme="4"/>
      </right>
      <top style="thick">
        <color theme="4"/>
      </top>
      <bottom style="thin">
        <color theme="4"/>
      </bottom>
      <diagonal/>
    </border>
    <border>
      <left/>
      <right style="thick">
        <color theme="4"/>
      </right>
      <top style="thick">
        <color theme="4"/>
      </top>
      <bottom style="thin">
        <color theme="4"/>
      </bottom>
      <diagonal/>
    </border>
    <border>
      <left style="thick">
        <color theme="4"/>
      </left>
      <right style="medium">
        <color theme="4"/>
      </right>
      <top/>
      <bottom/>
      <diagonal/>
    </border>
    <border>
      <left style="thin">
        <color theme="4"/>
      </left>
      <right style="thick">
        <color theme="4"/>
      </right>
      <top style="thin">
        <color theme="4"/>
      </top>
      <bottom/>
      <diagonal/>
    </border>
    <border>
      <left style="thick">
        <color theme="4"/>
      </left>
      <right/>
      <top style="medium">
        <color theme="4"/>
      </top>
      <bottom style="thin">
        <color theme="4"/>
      </bottom>
      <diagonal/>
    </border>
    <border>
      <left style="thin">
        <color theme="4"/>
      </left>
      <right style="thick">
        <color theme="4"/>
      </right>
      <top style="medium">
        <color theme="4"/>
      </top>
      <bottom style="thin">
        <color theme="4"/>
      </bottom>
      <diagonal/>
    </border>
    <border>
      <left style="thick">
        <color theme="4"/>
      </left>
      <right/>
      <top style="thin">
        <color theme="4"/>
      </top>
      <bottom style="thin">
        <color theme="4"/>
      </bottom>
      <diagonal/>
    </border>
    <border>
      <left style="thin">
        <color theme="4"/>
      </left>
      <right style="thick">
        <color theme="4"/>
      </right>
      <top style="thin">
        <color theme="4"/>
      </top>
      <bottom style="thin">
        <color theme="4"/>
      </bottom>
      <diagonal/>
    </border>
    <border>
      <left style="thick">
        <color theme="4"/>
      </left>
      <right/>
      <top/>
      <bottom style="medium">
        <color theme="4"/>
      </bottom>
      <diagonal/>
    </border>
    <border>
      <left style="thick">
        <color theme="4"/>
      </left>
      <right/>
      <top/>
      <bottom style="thick">
        <color theme="4"/>
      </bottom>
      <diagonal/>
    </border>
    <border>
      <left style="medium">
        <color theme="4"/>
      </left>
      <right style="thin">
        <color theme="4"/>
      </right>
      <top/>
      <bottom style="thick">
        <color theme="4"/>
      </bottom>
      <diagonal/>
    </border>
    <border>
      <left style="thin">
        <color theme="4"/>
      </left>
      <right/>
      <top/>
      <bottom style="thick">
        <color theme="4"/>
      </bottom>
      <diagonal/>
    </border>
    <border>
      <left style="thin">
        <color theme="4"/>
      </left>
      <right style="thick">
        <color theme="4"/>
      </right>
      <top/>
      <bottom style="thick">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theme="4"/>
      </left>
      <right style="thick">
        <color theme="4"/>
      </right>
      <top style="thin">
        <color theme="4"/>
      </top>
      <bottom style="medium">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style="thin">
        <color indexed="64"/>
      </right>
      <top style="thin">
        <color auto="1"/>
      </top>
      <bottom style="thin">
        <color indexed="64"/>
      </bottom>
      <diagonal/>
    </border>
    <border>
      <left/>
      <right/>
      <top style="thin">
        <color auto="1"/>
      </top>
      <bottom style="thin">
        <color indexed="64"/>
      </bottom>
      <diagonal/>
    </border>
  </borders>
  <cellStyleXfs count="71">
    <xf numFmtId="0" fontId="0" fillId="0" borderId="0"/>
    <xf numFmtId="0" fontId="1" fillId="0" borderId="1" applyNumberFormat="0" applyFill="0" applyAlignment="0" applyProtection="0"/>
    <xf numFmtId="0" fontId="2" fillId="0" borderId="4" applyNumberFormat="0" applyFill="0" applyAlignment="0" applyProtection="0"/>
    <xf numFmtId="164" fontId="3" fillId="0" borderId="0"/>
    <xf numFmtId="43" fontId="3" fillId="0" borderId="0" applyFont="0" applyFill="0" applyBorder="0" applyAlignment="0" applyProtection="0"/>
    <xf numFmtId="164" fontId="3" fillId="2" borderId="5"/>
    <xf numFmtId="0" fontId="10" fillId="0" borderId="0" applyNumberFormat="0" applyFill="0" applyBorder="0" applyProtection="0"/>
    <xf numFmtId="0" fontId="3" fillId="0" borderId="0"/>
    <xf numFmtId="0" fontId="17" fillId="6" borderId="0" applyNumberFormat="0" applyBorder="0" applyProtection="0"/>
    <xf numFmtId="0" fontId="17" fillId="7" borderId="0" applyNumberFormat="0" applyBorder="0" applyProtection="0"/>
    <xf numFmtId="0" fontId="17" fillId="8" borderId="0" applyNumberFormat="0" applyBorder="0" applyProtection="0"/>
    <xf numFmtId="0" fontId="17" fillId="9" borderId="0" applyNumberFormat="0" applyBorder="0" applyProtection="0"/>
    <xf numFmtId="0" fontId="17" fillId="6" borderId="0" applyNumberFormat="0" applyBorder="0" applyProtection="0"/>
    <xf numFmtId="0" fontId="17" fillId="10" borderId="0" applyNumberFormat="0" applyBorder="0" applyProtection="0"/>
    <xf numFmtId="0" fontId="18" fillId="11" borderId="45" applyNumberFormat="0" applyProtection="0"/>
    <xf numFmtId="0" fontId="18" fillId="11" borderId="45" applyNumberFormat="0" applyProtection="0"/>
    <xf numFmtId="0" fontId="19" fillId="11" borderId="46" applyNumberFormat="0" applyProtection="0"/>
    <xf numFmtId="0" fontId="19" fillId="11" borderId="46" applyNumberFormat="0" applyProtection="0"/>
    <xf numFmtId="0" fontId="24" fillId="0" borderId="0" applyNumberFormat="0" applyFill="0" applyBorder="0" applyProtection="0"/>
    <xf numFmtId="0" fontId="20" fillId="12" borderId="46" applyNumberFormat="0" applyProtection="0"/>
    <xf numFmtId="0" fontId="20" fillId="12" borderId="46" applyNumberFormat="0" applyProtection="0"/>
    <xf numFmtId="0" fontId="21" fillId="0" borderId="47" applyNumberFormat="0" applyFill="0" applyProtection="0"/>
    <xf numFmtId="0" fontId="21" fillId="0" borderId="47" applyNumberFormat="0" applyFill="0" applyProtection="0"/>
    <xf numFmtId="0" fontId="21" fillId="0" borderId="47" applyNumberFormat="0" applyFill="0" applyProtection="0"/>
    <xf numFmtId="0" fontId="21" fillId="0" borderId="47" applyNumberFormat="0" applyFill="0" applyProtection="0"/>
    <xf numFmtId="0" fontId="22" fillId="0" borderId="0" applyNumberFormat="0" applyFill="0" applyBorder="0" applyProtection="0"/>
    <xf numFmtId="0" fontId="23" fillId="13" borderId="0" applyNumberFormat="0" applyBorder="0" applyProtection="0"/>
    <xf numFmtId="166" fontId="3" fillId="0" borderId="0" applyFill="0" applyBorder="0" applyProtection="0"/>
    <xf numFmtId="167" fontId="3" fillId="0" borderId="0" applyFill="0" applyBorder="0" applyProtection="0"/>
    <xf numFmtId="166" fontId="3" fillId="0" borderId="0" applyFill="0" applyBorder="0" applyProtection="0"/>
    <xf numFmtId="0" fontId="24" fillId="0" borderId="0" applyNumberFormat="0" applyFill="0" applyBorder="0" applyProtection="0"/>
    <xf numFmtId="0" fontId="24" fillId="0" borderId="0" applyNumberFormat="0" applyFill="0" applyBorder="0" applyProtection="0"/>
    <xf numFmtId="0" fontId="25" fillId="12" borderId="0" applyNumberFormat="0" applyBorder="0" applyProtection="0"/>
    <xf numFmtId="0" fontId="3" fillId="14" borderId="48" applyNumberFormat="0" applyProtection="0"/>
    <xf numFmtId="0" fontId="3" fillId="14" borderId="48" applyNumberFormat="0" applyProtection="0"/>
    <xf numFmtId="0" fontId="24" fillId="0" borderId="0" applyNumberFormat="0" applyFill="0" applyBorder="0" applyProtection="0"/>
    <xf numFmtId="9" fontId="3" fillId="0" borderId="0" applyFill="0" applyBorder="0" applyProtection="0"/>
    <xf numFmtId="0" fontId="24" fillId="0" borderId="0" applyNumberFormat="0" applyFill="0" applyBorder="0" applyProtection="0"/>
    <xf numFmtId="0" fontId="24" fillId="0" borderId="0" applyNumberFormat="0" applyFill="0" applyBorder="0" applyProtection="0"/>
    <xf numFmtId="0" fontId="26" fillId="15" borderId="0" applyNumberFormat="0" applyBorder="0" applyProtection="0"/>
    <xf numFmtId="0" fontId="3" fillId="0" borderId="0"/>
    <xf numFmtId="0" fontId="3" fillId="0" borderId="0"/>
    <xf numFmtId="0" fontId="27" fillId="0" borderId="0"/>
    <xf numFmtId="0" fontId="27" fillId="0" borderId="0"/>
    <xf numFmtId="0" fontId="27" fillId="0" borderId="0"/>
    <xf numFmtId="0" fontId="27" fillId="0" borderId="0"/>
    <xf numFmtId="0" fontId="3" fillId="0" borderId="0"/>
    <xf numFmtId="0" fontId="27" fillId="0" borderId="0"/>
    <xf numFmtId="0" fontId="3" fillId="0" borderId="0"/>
    <xf numFmtId="0" fontId="31" fillId="0" borderId="0" applyNumberFormat="0" applyFill="0" applyBorder="0" applyProtection="0"/>
    <xf numFmtId="0" fontId="32" fillId="0" borderId="49" applyNumberFormat="0" applyFill="0" applyProtection="0"/>
    <xf numFmtId="0" fontId="31" fillId="0" borderId="0" applyNumberFormat="0" applyFill="0" applyBorder="0" applyProtection="0"/>
    <xf numFmtId="0" fontId="33" fillId="0" borderId="50" applyNumberFormat="0" applyFill="0" applyProtection="0"/>
    <xf numFmtId="0" fontId="34" fillId="0" borderId="51" applyNumberFormat="0" applyFill="0" applyProtection="0"/>
    <xf numFmtId="0" fontId="34" fillId="0" borderId="0" applyNumberFormat="0" applyFill="0" applyBorder="0" applyProtection="0"/>
    <xf numFmtId="0" fontId="28" fillId="0" borderId="52" applyNumberFormat="0" applyFill="0" applyProtection="0"/>
    <xf numFmtId="0" fontId="29" fillId="0" borderId="0" applyNumberFormat="0" applyFill="0" applyBorder="0" applyProtection="0"/>
    <xf numFmtId="0" fontId="30" fillId="16" borderId="53" applyNumberFormat="0" applyProtection="0"/>
    <xf numFmtId="44" fontId="3" fillId="0" borderId="0" applyFont="0" applyFill="0" applyBorder="0" applyAlignment="0" applyProtection="0"/>
    <xf numFmtId="0" fontId="18" fillId="11" borderId="63" applyNumberFormat="0" applyProtection="0"/>
    <xf numFmtId="0" fontId="18" fillId="11" borderId="63" applyNumberFormat="0" applyProtection="0"/>
    <xf numFmtId="0" fontId="19" fillId="11" borderId="64" applyNumberFormat="0" applyProtection="0"/>
    <xf numFmtId="0" fontId="19" fillId="11" borderId="64" applyNumberFormat="0" applyProtection="0"/>
    <xf numFmtId="0" fontId="20" fillId="12" borderId="64" applyNumberFormat="0" applyProtection="0"/>
    <xf numFmtId="0" fontId="20" fillId="12" borderId="64" applyNumberFormat="0" applyProtection="0"/>
    <xf numFmtId="0" fontId="21" fillId="0" borderId="65" applyNumberFormat="0" applyFill="0" applyProtection="0"/>
    <xf numFmtId="0" fontId="21" fillId="0" borderId="65" applyNumberFormat="0" applyFill="0" applyProtection="0"/>
    <xf numFmtId="0" fontId="21" fillId="0" borderId="65" applyNumberFormat="0" applyFill="0" applyProtection="0"/>
    <xf numFmtId="0" fontId="21" fillId="0" borderId="65" applyNumberFormat="0" applyFill="0" applyProtection="0"/>
    <xf numFmtId="0" fontId="3" fillId="14" borderId="66" applyNumberFormat="0" applyProtection="0"/>
    <xf numFmtId="0" fontId="3" fillId="14" borderId="66" applyNumberFormat="0" applyProtection="0"/>
  </cellStyleXfs>
  <cellXfs count="144">
    <xf numFmtId="0" fontId="0" fillId="0" borderId="0" xfId="0"/>
    <xf numFmtId="0" fontId="0" fillId="0" borderId="0" xfId="0" applyAlignment="1">
      <alignment wrapText="1"/>
    </xf>
    <xf numFmtId="0" fontId="0" fillId="0" borderId="0" xfId="0" applyAlignment="1">
      <alignment horizontal="right"/>
    </xf>
    <xf numFmtId="0" fontId="2" fillId="0" borderId="4" xfId="2"/>
    <xf numFmtId="0" fontId="2" fillId="0" borderId="4" xfId="2" applyAlignment="1">
      <alignment wrapText="1"/>
    </xf>
    <xf numFmtId="164" fontId="3" fillId="0" borderId="0" xfId="3"/>
    <xf numFmtId="0" fontId="1" fillId="0" borderId="1" xfId="1" applyFill="1"/>
    <xf numFmtId="3" fontId="3" fillId="0" borderId="2" xfId="3" applyNumberFormat="1" applyBorder="1"/>
    <xf numFmtId="3" fontId="3" fillId="0" borderId="3" xfId="3" applyNumberFormat="1" applyBorder="1"/>
    <xf numFmtId="164" fontId="3" fillId="0" borderId="0" xfId="3" applyAlignment="1">
      <alignment vertical="center"/>
    </xf>
    <xf numFmtId="164" fontId="3" fillId="2" borderId="5" xfId="5"/>
    <xf numFmtId="164" fontId="3" fillId="2" borderId="5" xfId="5" applyAlignment="1">
      <alignment horizontal="right"/>
    </xf>
    <xf numFmtId="164" fontId="5" fillId="2" borderId="5" xfId="5" applyFont="1" applyAlignment="1">
      <alignment horizontal="right"/>
    </xf>
    <xf numFmtId="164" fontId="3" fillId="0" borderId="9" xfId="3" applyBorder="1"/>
    <xf numFmtId="3" fontId="3" fillId="0" borderId="10" xfId="3" applyNumberFormat="1" applyBorder="1"/>
    <xf numFmtId="164" fontId="3" fillId="0" borderId="11" xfId="3" applyBorder="1"/>
    <xf numFmtId="3" fontId="3" fillId="0" borderId="12" xfId="3" applyNumberFormat="1" applyBorder="1"/>
    <xf numFmtId="3" fontId="3" fillId="0" borderId="13" xfId="3" applyNumberFormat="1" applyBorder="1"/>
    <xf numFmtId="3" fontId="3" fillId="0" borderId="14" xfId="3" applyNumberFormat="1" applyBorder="1"/>
    <xf numFmtId="164" fontId="3" fillId="0" borderId="0" xfId="3" applyAlignment="1">
      <alignment wrapText="1"/>
    </xf>
    <xf numFmtId="164" fontId="3" fillId="2" borderId="5" xfId="5" applyNumberFormat="1" applyAlignment="1">
      <alignment horizontal="right" vertical="center"/>
    </xf>
    <xf numFmtId="164" fontId="5" fillId="0" borderId="2" xfId="3" applyFont="1" applyBorder="1" applyAlignment="1">
      <alignment horizontal="center"/>
    </xf>
    <xf numFmtId="164" fontId="5" fillId="0" borderId="3" xfId="3" applyFont="1" applyBorder="1" applyAlignment="1">
      <alignment horizontal="center"/>
    </xf>
    <xf numFmtId="164" fontId="5" fillId="0" borderId="10" xfId="3" applyFont="1" applyBorder="1" applyAlignment="1">
      <alignment horizontal="center"/>
    </xf>
    <xf numFmtId="3" fontId="0" fillId="0" borderId="0" xfId="0" applyNumberFormat="1"/>
    <xf numFmtId="164" fontId="3" fillId="0" borderId="0" xfId="3" applyFill="1" applyBorder="1"/>
    <xf numFmtId="1" fontId="0" fillId="0" borderId="0" xfId="0" applyNumberFormat="1"/>
    <xf numFmtId="0" fontId="0" fillId="0" borderId="0" xfId="0" applyAlignment="1">
      <alignment horizontal="left" indent="2"/>
    </xf>
    <xf numFmtId="164" fontId="3" fillId="0" borderId="0" xfId="3" applyFill="1" applyBorder="1" applyAlignment="1">
      <alignment horizontal="right"/>
    </xf>
    <xf numFmtId="0" fontId="0" fillId="0" borderId="0" xfId="0" applyAlignment="1">
      <alignment horizontal="left"/>
    </xf>
    <xf numFmtId="0" fontId="0" fillId="0" borderId="21" xfId="0" applyBorder="1"/>
    <xf numFmtId="2" fontId="0" fillId="0" borderId="21" xfId="0" applyNumberFormat="1" applyBorder="1"/>
    <xf numFmtId="164" fontId="3" fillId="5" borderId="22" xfId="5" applyFill="1" applyBorder="1"/>
    <xf numFmtId="164" fontId="3" fillId="5" borderId="23" xfId="5" applyFill="1" applyBorder="1"/>
    <xf numFmtId="164" fontId="8" fillId="4" borderId="23" xfId="3" applyFont="1" applyFill="1" applyBorder="1" applyAlignment="1">
      <alignment horizontal="left" indent="2"/>
    </xf>
    <xf numFmtId="164" fontId="3" fillId="4" borderId="23" xfId="3" applyFill="1" applyBorder="1" applyAlignment="1">
      <alignment horizontal="left" indent="2"/>
    </xf>
    <xf numFmtId="164" fontId="3" fillId="5" borderId="23" xfId="5" applyFill="1" applyBorder="1" applyAlignment="1">
      <alignment horizontal="right"/>
    </xf>
    <xf numFmtId="164" fontId="3" fillId="5" borderId="23" xfId="5" applyNumberFormat="1" applyFill="1" applyBorder="1" applyAlignment="1">
      <alignment horizontal="right" vertical="center"/>
    </xf>
    <xf numFmtId="0" fontId="2" fillId="0" borderId="4" xfId="2" applyFill="1"/>
    <xf numFmtId="164" fontId="3" fillId="0" borderId="22" xfId="3" applyFill="1" applyBorder="1"/>
    <xf numFmtId="164" fontId="3" fillId="0" borderId="23" xfId="3" applyFill="1" applyBorder="1"/>
    <xf numFmtId="164" fontId="7" fillId="0" borderId="23" xfId="3" applyFont="1" applyFill="1" applyBorder="1"/>
    <xf numFmtId="0" fontId="2" fillId="0" borderId="4" xfId="2" applyFill="1" applyAlignment="1">
      <alignment wrapText="1"/>
    </xf>
    <xf numFmtId="0" fontId="0" fillId="0" borderId="22" xfId="0" applyFill="1" applyBorder="1" applyAlignment="1">
      <alignment wrapText="1"/>
    </xf>
    <xf numFmtId="0" fontId="0" fillId="0" borderId="23" xfId="0" applyFill="1" applyBorder="1" applyAlignment="1">
      <alignment wrapText="1"/>
    </xf>
    <xf numFmtId="164" fontId="3" fillId="0" borderId="23" xfId="5" applyFill="1" applyBorder="1"/>
    <xf numFmtId="164" fontId="7" fillId="0" borderId="23" xfId="3" applyFont="1" applyFill="1" applyBorder="1" applyAlignment="1">
      <alignment horizontal="left" indent="1"/>
    </xf>
    <xf numFmtId="164" fontId="3" fillId="0" borderId="23" xfId="3" applyFill="1" applyBorder="1" applyAlignment="1">
      <alignment wrapText="1"/>
    </xf>
    <xf numFmtId="164" fontId="3" fillId="0" borderId="0" xfId="3" applyFill="1"/>
    <xf numFmtId="164" fontId="3" fillId="0" borderId="23" xfId="3" applyFill="1" applyBorder="1" applyAlignment="1">
      <alignment vertical="center"/>
    </xf>
    <xf numFmtId="0" fontId="0" fillId="0" borderId="0" xfId="0" applyFill="1" applyAlignment="1">
      <alignment wrapText="1"/>
    </xf>
    <xf numFmtId="164" fontId="7" fillId="0" borderId="23" xfId="5" applyFont="1" applyFill="1" applyBorder="1"/>
    <xf numFmtId="0" fontId="0" fillId="0" borderId="0" xfId="0" applyFill="1"/>
    <xf numFmtId="0" fontId="1" fillId="0" borderId="1" xfId="1" applyFill="1" applyAlignment="1">
      <alignment wrapText="1"/>
    </xf>
    <xf numFmtId="164" fontId="8" fillId="0" borderId="0" xfId="3" applyFont="1" applyFill="1" applyBorder="1"/>
    <xf numFmtId="0" fontId="0" fillId="0" borderId="21" xfId="0" applyBorder="1" applyAlignment="1">
      <alignment horizontal="center"/>
    </xf>
    <xf numFmtId="0" fontId="2" fillId="0" borderId="0" xfId="2" applyBorder="1"/>
    <xf numFmtId="2" fontId="0" fillId="0" borderId="21" xfId="0" applyNumberFormat="1" applyFill="1" applyBorder="1"/>
    <xf numFmtId="1" fontId="3" fillId="0" borderId="21" xfId="3" applyNumberFormat="1" applyBorder="1"/>
    <xf numFmtId="0" fontId="0" fillId="0" borderId="21" xfId="0" applyBorder="1" applyAlignment="1">
      <alignment horizontal="right"/>
    </xf>
    <xf numFmtId="164" fontId="5" fillId="3" borderId="17" xfId="3" applyFont="1" applyFill="1" applyBorder="1" applyAlignment="1">
      <alignment horizontal="center" wrapText="1"/>
    </xf>
    <xf numFmtId="164" fontId="5" fillId="3" borderId="18" xfId="3" applyFont="1" applyFill="1" applyBorder="1" applyAlignment="1">
      <alignment horizontal="center" wrapText="1"/>
    </xf>
    <xf numFmtId="165" fontId="3" fillId="3" borderId="6" xfId="3" applyNumberFormat="1" applyFill="1" applyBorder="1"/>
    <xf numFmtId="165" fontId="3" fillId="3" borderId="7" xfId="3" applyNumberFormat="1" applyFill="1" applyBorder="1"/>
    <xf numFmtId="165" fontId="3" fillId="3" borderId="2" xfId="3" applyNumberFormat="1" applyFill="1" applyBorder="1"/>
    <xf numFmtId="165" fontId="3" fillId="3" borderId="3" xfId="3" applyNumberFormat="1" applyFill="1" applyBorder="1"/>
    <xf numFmtId="164" fontId="3" fillId="0" borderId="24" xfId="3" applyFill="1" applyBorder="1"/>
    <xf numFmtId="164" fontId="3" fillId="5" borderId="24" xfId="5" applyFill="1" applyBorder="1"/>
    <xf numFmtId="0" fontId="0" fillId="0" borderId="24" xfId="0" applyFill="1" applyBorder="1" applyAlignment="1">
      <alignment wrapText="1"/>
    </xf>
    <xf numFmtId="165" fontId="9" fillId="0" borderId="19" xfId="3" applyNumberFormat="1" applyFont="1" applyFill="1" applyBorder="1"/>
    <xf numFmtId="165" fontId="9" fillId="0" borderId="20" xfId="3" applyNumberFormat="1" applyFont="1" applyFill="1" applyBorder="1"/>
    <xf numFmtId="165" fontId="9" fillId="0" borderId="2" xfId="3" applyNumberFormat="1" applyFont="1" applyFill="1" applyBorder="1"/>
    <xf numFmtId="165" fontId="9" fillId="0" borderId="3" xfId="3" applyNumberFormat="1" applyFont="1" applyFill="1" applyBorder="1"/>
    <xf numFmtId="164" fontId="5" fillId="4" borderId="23" xfId="5" applyFont="1" applyFill="1" applyBorder="1" applyAlignment="1">
      <alignment horizontal="right"/>
    </xf>
    <xf numFmtId="164" fontId="5" fillId="4" borderId="23" xfId="5" applyFont="1" applyFill="1" applyBorder="1" applyAlignment="1">
      <alignment horizontal="right" vertical="center"/>
    </xf>
    <xf numFmtId="164" fontId="3" fillId="0" borderId="23" xfId="3" applyFill="1" applyBorder="1" applyAlignment="1">
      <alignment horizontal="left" indent="1"/>
    </xf>
    <xf numFmtId="164" fontId="3" fillId="0" borderId="23" xfId="3" applyFill="1" applyBorder="1" applyAlignment="1">
      <alignment horizontal="left" wrapText="1" indent="1"/>
    </xf>
    <xf numFmtId="164" fontId="5" fillId="3" borderId="30" xfId="3" applyFont="1" applyFill="1" applyBorder="1" applyAlignment="1">
      <alignment horizontal="center" wrapText="1"/>
    </xf>
    <xf numFmtId="164" fontId="3" fillId="3" borderId="31" xfId="3" applyFill="1" applyBorder="1"/>
    <xf numFmtId="165" fontId="3" fillId="3" borderId="32" xfId="3" applyNumberFormat="1" applyFill="1" applyBorder="1"/>
    <xf numFmtId="164" fontId="9" fillId="0" borderId="33" xfId="3" applyFont="1" applyFill="1" applyBorder="1" applyAlignment="1">
      <alignment horizontal="left" indent="2"/>
    </xf>
    <xf numFmtId="165" fontId="9" fillId="0" borderId="34" xfId="3" applyNumberFormat="1" applyFont="1" applyFill="1" applyBorder="1"/>
    <xf numFmtId="164" fontId="3" fillId="3" borderId="33" xfId="3" applyFill="1" applyBorder="1"/>
    <xf numFmtId="165" fontId="3" fillId="3" borderId="34" xfId="3" applyNumberFormat="1" applyFill="1" applyBorder="1"/>
    <xf numFmtId="164" fontId="9" fillId="0" borderId="35" xfId="3" applyFont="1" applyFill="1" applyBorder="1" applyAlignment="1">
      <alignment horizontal="left" indent="2"/>
    </xf>
    <xf numFmtId="164" fontId="7" fillId="3" borderId="36" xfId="3" applyFont="1" applyFill="1" applyBorder="1"/>
    <xf numFmtId="165" fontId="7" fillId="3" borderId="37" xfId="3" applyNumberFormat="1" applyFont="1" applyFill="1" applyBorder="1"/>
    <xf numFmtId="165" fontId="7" fillId="3" borderId="38" xfId="3" applyNumberFormat="1" applyFont="1" applyFill="1" applyBorder="1"/>
    <xf numFmtId="165" fontId="7" fillId="3" borderId="39" xfId="3" applyNumberFormat="1" applyFont="1" applyFill="1" applyBorder="1"/>
    <xf numFmtId="0" fontId="0" fillId="0" borderId="21" xfId="0" applyFill="1" applyBorder="1"/>
    <xf numFmtId="0" fontId="11" fillId="0" borderId="0" xfId="0" applyFont="1"/>
    <xf numFmtId="0" fontId="0" fillId="0" borderId="0" xfId="0" applyBorder="1"/>
    <xf numFmtId="0" fontId="0" fillId="0" borderId="40" xfId="0" applyBorder="1" applyAlignment="1">
      <alignment horizontal="center"/>
    </xf>
    <xf numFmtId="0" fontId="0" fillId="0" borderId="0" xfId="0" applyBorder="1" applyAlignment="1">
      <alignment horizontal="right"/>
    </xf>
    <xf numFmtId="164" fontId="3" fillId="0" borderId="23" xfId="3" applyFill="1" applyBorder="1" applyAlignment="1">
      <alignment horizontal="right"/>
    </xf>
    <xf numFmtId="0" fontId="0" fillId="0" borderId="41" xfId="0" applyBorder="1"/>
    <xf numFmtId="0" fontId="0" fillId="0" borderId="42" xfId="0" applyBorder="1" applyAlignment="1">
      <alignment horizontal="center"/>
    </xf>
    <xf numFmtId="0" fontId="0" fillId="0" borderId="43" xfId="0" applyBorder="1"/>
    <xf numFmtId="0" fontId="0" fillId="4" borderId="23" xfId="0" applyFill="1" applyBorder="1" applyAlignment="1">
      <alignment horizontal="center" wrapText="1"/>
    </xf>
    <xf numFmtId="0" fontId="0" fillId="0" borderId="40" xfId="0" applyBorder="1"/>
    <xf numFmtId="164" fontId="0" fillId="0" borderId="21" xfId="0" applyNumberFormat="1" applyBorder="1"/>
    <xf numFmtId="165" fontId="9" fillId="0" borderId="44" xfId="3" applyNumberFormat="1" applyFont="1" applyFill="1" applyBorder="1"/>
    <xf numFmtId="164" fontId="3" fillId="0" borderId="23" xfId="3" applyFill="1" applyBorder="1" applyAlignment="1">
      <alignment horizontal="left"/>
    </xf>
    <xf numFmtId="0" fontId="11" fillId="0" borderId="23" xfId="0" applyFont="1" applyFill="1" applyBorder="1" applyAlignment="1"/>
    <xf numFmtId="164" fontId="12" fillId="0" borderId="0" xfId="6" applyNumberFormat="1" applyFont="1" applyFill="1"/>
    <xf numFmtId="164" fontId="9" fillId="0" borderId="0" xfId="3" applyFont="1" applyFill="1" applyBorder="1" applyAlignment="1" applyProtection="1">
      <alignment horizontal="right"/>
    </xf>
    <xf numFmtId="0" fontId="14" fillId="0" borderId="0" xfId="0" applyFont="1" applyAlignment="1">
      <alignment wrapText="1"/>
    </xf>
    <xf numFmtId="164" fontId="3" fillId="0" borderId="23" xfId="3" applyFill="1" applyBorder="1" applyAlignment="1">
      <alignment vertical="center" wrapText="1"/>
    </xf>
    <xf numFmtId="0" fontId="16" fillId="0" borderId="0" xfId="0" applyFont="1" applyAlignment="1">
      <alignment vertical="center"/>
    </xf>
    <xf numFmtId="0" fontId="40" fillId="0" borderId="0" xfId="0" applyFont="1" applyAlignment="1">
      <alignment horizontal="right"/>
    </xf>
    <xf numFmtId="0" fontId="1" fillId="0" borderId="0" xfId="1" applyBorder="1" applyAlignment="1">
      <alignment wrapText="1"/>
    </xf>
    <xf numFmtId="0" fontId="1" fillId="0" borderId="0" xfId="1" applyBorder="1"/>
    <xf numFmtId="0" fontId="0" fillId="0" borderId="67" xfId="0" applyBorder="1" applyAlignment="1">
      <alignment wrapText="1"/>
    </xf>
    <xf numFmtId="0" fontId="0" fillId="0" borderId="68" xfId="0" applyBorder="1" applyAlignment="1">
      <alignment wrapText="1"/>
    </xf>
    <xf numFmtId="0" fontId="39" fillId="0" borderId="68" xfId="40" applyFont="1" applyBorder="1" applyAlignment="1">
      <alignment horizontal="center" vertical="center"/>
    </xf>
    <xf numFmtId="0" fontId="35" fillId="18" borderId="0" xfId="40" applyFont="1" applyFill="1" applyBorder="1" applyAlignment="1" applyProtection="1">
      <alignment vertical="top"/>
    </xf>
    <xf numFmtId="0" fontId="3" fillId="18" borderId="0" xfId="40" applyFill="1" applyProtection="1"/>
    <xf numFmtId="0" fontId="3" fillId="0" borderId="0" xfId="40" applyProtection="1"/>
    <xf numFmtId="0" fontId="36" fillId="14" borderId="58" xfId="40" applyFont="1" applyFill="1" applyBorder="1" applyAlignment="1" applyProtection="1">
      <alignment horizontal="left" vertical="center"/>
    </xf>
    <xf numFmtId="0" fontId="35" fillId="18" borderId="0" xfId="40" applyFont="1" applyFill="1" applyAlignment="1" applyProtection="1">
      <alignment vertical="center"/>
    </xf>
    <xf numFmtId="0" fontId="3" fillId="17" borderId="58" xfId="40" applyFill="1" applyBorder="1" applyProtection="1"/>
    <xf numFmtId="0" fontId="38" fillId="18" borderId="59" xfId="40" applyFont="1" applyFill="1" applyBorder="1" applyAlignment="1">
      <alignment horizontal="center" vertical="center" wrapText="1"/>
    </xf>
    <xf numFmtId="0" fontId="5" fillId="14" borderId="55" xfId="40" applyFont="1" applyFill="1" applyBorder="1" applyAlignment="1" applyProtection="1">
      <alignment horizontal="left" vertical="top" wrapText="1"/>
    </xf>
    <xf numFmtId="0" fontId="5" fillId="14" borderId="56" xfId="40" applyFont="1" applyFill="1" applyBorder="1" applyAlignment="1" applyProtection="1">
      <alignment horizontal="left" vertical="top" wrapText="1"/>
    </xf>
    <xf numFmtId="0" fontId="5" fillId="14" borderId="57" xfId="40" applyFont="1" applyFill="1" applyBorder="1" applyAlignment="1" applyProtection="1">
      <alignment horizontal="left" vertical="top" wrapText="1"/>
    </xf>
    <xf numFmtId="0" fontId="5" fillId="14" borderId="60" xfId="40" applyFont="1" applyFill="1" applyBorder="1" applyAlignment="1" applyProtection="1">
      <alignment horizontal="left" vertical="top" wrapText="1"/>
    </xf>
    <xf numFmtId="0" fontId="5" fillId="14" borderId="0" xfId="40" applyFont="1" applyFill="1" applyBorder="1" applyAlignment="1" applyProtection="1">
      <alignment horizontal="left" vertical="top" wrapText="1"/>
    </xf>
    <xf numFmtId="0" fontId="5" fillId="14" borderId="62" xfId="40" applyFont="1" applyFill="1" applyBorder="1" applyAlignment="1" applyProtection="1">
      <alignment horizontal="left" vertical="top" wrapText="1"/>
    </xf>
    <xf numFmtId="0" fontId="5" fillId="14" borderId="42" xfId="40" applyFont="1" applyFill="1" applyBorder="1" applyAlignment="1" applyProtection="1">
      <alignment horizontal="left" vertical="top" wrapText="1"/>
    </xf>
    <xf numFmtId="0" fontId="5" fillId="14" borderId="54" xfId="40" applyFont="1" applyFill="1" applyBorder="1" applyAlignment="1" applyProtection="1">
      <alignment horizontal="left" vertical="top" wrapText="1"/>
    </xf>
    <xf numFmtId="0" fontId="5" fillId="14" borderId="61" xfId="40" applyFont="1" applyFill="1" applyBorder="1" applyAlignment="1" applyProtection="1">
      <alignment horizontal="left" vertical="top" wrapText="1"/>
    </xf>
    <xf numFmtId="164" fontId="4" fillId="4" borderId="23" xfId="5" applyFont="1" applyFill="1" applyBorder="1" applyAlignment="1">
      <alignment horizontal="left" wrapText="1"/>
    </xf>
    <xf numFmtId="0" fontId="13" fillId="0" borderId="0" xfId="6" applyFont="1" applyFill="1" applyAlignment="1">
      <alignment horizontal="right"/>
    </xf>
    <xf numFmtId="164" fontId="3" fillId="3" borderId="26" xfId="3" applyFill="1" applyBorder="1" applyAlignment="1">
      <alignment horizontal="center" vertical="center" wrapText="1"/>
    </xf>
    <xf numFmtId="164" fontId="3" fillId="3" borderId="27" xfId="3" applyFill="1" applyBorder="1" applyAlignment="1">
      <alignment horizontal="center" vertical="center" wrapText="1"/>
    </xf>
    <xf numFmtId="164" fontId="3" fillId="3" borderId="28" xfId="3" applyFill="1" applyBorder="1" applyAlignment="1">
      <alignment horizontal="center" vertical="center" wrapText="1"/>
    </xf>
    <xf numFmtId="164" fontId="3" fillId="3" borderId="25" xfId="3" applyFill="1" applyBorder="1" applyAlignment="1">
      <alignment horizontal="center"/>
    </xf>
    <xf numFmtId="164" fontId="3" fillId="3" borderId="29" xfId="3" applyFill="1" applyBorder="1" applyAlignment="1">
      <alignment horizontal="center"/>
    </xf>
    <xf numFmtId="164" fontId="15" fillId="0" borderId="23" xfId="5" applyFont="1" applyFill="1" applyBorder="1" applyAlignment="1">
      <alignment horizontal="center" wrapText="1"/>
    </xf>
    <xf numFmtId="164" fontId="3" fillId="0" borderId="15" xfId="3" applyBorder="1" applyAlignment="1">
      <alignment horizontal="center"/>
    </xf>
    <xf numFmtId="164" fontId="3" fillId="0" borderId="16" xfId="3" applyBorder="1" applyAlignment="1">
      <alignment horizontal="center"/>
    </xf>
    <xf numFmtId="164" fontId="3" fillId="0" borderId="6" xfId="3" applyBorder="1" applyAlignment="1">
      <alignment horizontal="center"/>
    </xf>
    <xf numFmtId="164" fontId="3" fillId="0" borderId="7" xfId="3" applyBorder="1" applyAlignment="1">
      <alignment horizontal="center"/>
    </xf>
    <xf numFmtId="164" fontId="3" fillId="0" borderId="8" xfId="3" applyBorder="1" applyAlignment="1">
      <alignment horizontal="center"/>
    </xf>
  </cellXfs>
  <cellStyles count="71">
    <cellStyle name="Akzent1 2" xfId="8"/>
    <cellStyle name="Akzent2 2" xfId="9"/>
    <cellStyle name="Akzent3 2" xfId="10"/>
    <cellStyle name="Akzent4 2" xfId="11"/>
    <cellStyle name="Akzent5 2" xfId="12"/>
    <cellStyle name="Akzent6 2" xfId="13"/>
    <cellStyle name="Ausgabe 2" xfId="14"/>
    <cellStyle name="Ausgabe 2 2" xfId="15"/>
    <cellStyle name="Ausgabe 2 2 2" xfId="60"/>
    <cellStyle name="Ausgabe 2 3" xfId="59"/>
    <cellStyle name="Berechnung 2" xfId="16"/>
    <cellStyle name="Berechnung 2 2" xfId="17"/>
    <cellStyle name="Berechnung 2 2 2" xfId="62"/>
    <cellStyle name="Berechnung 2 3" xfId="61"/>
    <cellStyle name="Eingabe 2" xfId="19"/>
    <cellStyle name="Eingabe 2 2" xfId="20"/>
    <cellStyle name="Eingabe 2 2 2" xfId="64"/>
    <cellStyle name="Eingabe 2 3" xfId="63"/>
    <cellStyle name="Ergebnis 1" xfId="21"/>
    <cellStyle name="Ergebnis 1 1" xfId="22"/>
    <cellStyle name="Ergebnis 1 1 2" xfId="23"/>
    <cellStyle name="Ergebnis 1 1 2 2" xfId="67"/>
    <cellStyle name="Ergebnis 1 1 3" xfId="66"/>
    <cellStyle name="Ergebnis 1 2" xfId="24"/>
    <cellStyle name="Ergebnis 1 2 2" xfId="68"/>
    <cellStyle name="Ergebnis 1 3" xfId="65"/>
    <cellStyle name="Erklärender Text 2" xfId="25"/>
    <cellStyle name="Gut 2" xfId="26"/>
    <cellStyle name="Hyperlink" xfId="6" builtinId="8"/>
    <cellStyle name="Komma 2" xfId="4"/>
    <cellStyle name="Komma 2 2" xfId="28"/>
    <cellStyle name="Komma 2 3" xfId="29"/>
    <cellStyle name="Komma 2 4" xfId="27"/>
    <cellStyle name="Komma 3" xfId="30"/>
    <cellStyle name="Komma 4" xfId="31"/>
    <cellStyle name="Komma 5" xfId="18"/>
    <cellStyle name="Neutral 2" xfId="32"/>
    <cellStyle name="Notiz 2" xfId="33"/>
    <cellStyle name="Notiz 2 2" xfId="34"/>
    <cellStyle name="Notiz 2 2 2" xfId="70"/>
    <cellStyle name="Notiz 2 3" xfId="69"/>
    <cellStyle name="Prozent 2" xfId="36"/>
    <cellStyle name="Prozent 3" xfId="37"/>
    <cellStyle name="Prozent 4" xfId="38"/>
    <cellStyle name="Prozent 5" xfId="35"/>
    <cellStyle name="Schlecht 2" xfId="39"/>
    <cellStyle name="Standard" xfId="0" builtinId="0"/>
    <cellStyle name="Standard 2" xfId="3"/>
    <cellStyle name="Standard 2 2" xfId="40"/>
    <cellStyle name="Standard 3" xfId="41"/>
    <cellStyle name="Standard 3 - eigene Angaben" xfId="5"/>
    <cellStyle name="Standard 4" xfId="42"/>
    <cellStyle name="Standard 4 2" xfId="43"/>
    <cellStyle name="Standard 4 2 2" xfId="44"/>
    <cellStyle name="Standard 4 3" xfId="45"/>
    <cellStyle name="Standard 5" xfId="46"/>
    <cellStyle name="Standard 6" xfId="47"/>
    <cellStyle name="Standard 7" xfId="48"/>
    <cellStyle name="Standard 8" xfId="7"/>
    <cellStyle name="Überschrift 1" xfId="1" builtinId="16"/>
    <cellStyle name="Überschrift 1 1" xfId="49"/>
    <cellStyle name="Überschrift 1 1 1" xfId="50"/>
    <cellStyle name="Überschrift 1 2" xfId="51"/>
    <cellStyle name="Überschrift 2" xfId="2" builtinId="17" customBuiltin="1"/>
    <cellStyle name="Überschrift 2 2" xfId="52"/>
    <cellStyle name="Überschrift 3 2" xfId="53"/>
    <cellStyle name="Überschrift 4 2" xfId="54"/>
    <cellStyle name="Verknüpfte Zelle 2" xfId="55"/>
    <cellStyle name="Währung 2" xfId="58"/>
    <cellStyle name="Warnender Text 2" xfId="56"/>
    <cellStyle name="Zelle überprüfen 2" xfId="57"/>
  </cellStyles>
  <dxfs count="7">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vertical/>
        <horizontal/>
      </border>
    </dxf>
    <dxf>
      <font>
        <color theme="0" tint="-0.24994659260841701"/>
      </font>
      <fill>
        <patternFill patternType="none">
          <bgColor auto="1"/>
        </patternFill>
      </fill>
      <border>
        <left/>
        <right/>
        <top/>
        <bottom/>
      </border>
    </dxf>
    <dxf>
      <font>
        <b val="0"/>
        <i val="0"/>
        <color rgb="FFFF0000"/>
      </font>
    </dxf>
    <dxf>
      <font>
        <color rgb="FFFFFFCC"/>
      </font>
    </dxf>
  </dxfs>
  <tableStyles count="0" defaultTableStyle="TableStyleMedium2" defaultPivotStyle="PivotStyleLight16"/>
  <colors>
    <mruColors>
      <color rgb="FFCCFFCC"/>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98209</xdr:colOff>
      <xdr:row>0</xdr:row>
      <xdr:rowOff>167726</xdr:rowOff>
    </xdr:from>
    <xdr:to>
      <xdr:col>4</xdr:col>
      <xdr:colOff>696987</xdr:colOff>
      <xdr:row>0</xdr:row>
      <xdr:rowOff>681100</xdr:rowOff>
    </xdr:to>
    <xdr:pic>
      <xdr:nvPicPr>
        <xdr:cNvPr id="2" name="Grafik 1"/>
        <xdr:cNvPicPr>
          <a:picLocks noChangeAspect="1"/>
        </xdr:cNvPicPr>
      </xdr:nvPicPr>
      <xdr:blipFill>
        <a:blip xmlns:r="http://schemas.openxmlformats.org/officeDocument/2006/relationships" r:embed="rId1"/>
        <a:stretch>
          <a:fillRect/>
        </a:stretch>
      </xdr:blipFill>
      <xdr:spPr>
        <a:xfrm>
          <a:off x="4460659" y="167726"/>
          <a:ext cx="2484728" cy="513374"/>
        </a:xfrm>
        <a:prstGeom prst="rect">
          <a:avLst/>
        </a:prstGeom>
      </xdr:spPr>
    </xdr:pic>
    <xdr:clientData/>
  </xdr:twoCellAnchor>
</xdr:wsDr>
</file>

<file path=xl/theme/theme1.xml><?xml version="1.0" encoding="utf-8"?>
<a:theme xmlns:a="http://schemas.openxmlformats.org/drawingml/2006/main" name="LK-Standard">
  <a:themeElements>
    <a:clrScheme name="LK-Standard">
      <a:dk1>
        <a:srgbClr val="000000"/>
      </a:dk1>
      <a:lt1>
        <a:srgbClr val="FFFFFF"/>
      </a:lt1>
      <a:dk2>
        <a:srgbClr val="000000"/>
      </a:dk2>
      <a:lt2>
        <a:srgbClr val="6E3C28"/>
      </a:lt2>
      <a:accent1>
        <a:srgbClr val="007E46"/>
      </a:accent1>
      <a:accent2>
        <a:srgbClr val="A0A0A0"/>
      </a:accent2>
      <a:accent3>
        <a:srgbClr val="E6F2ED"/>
      </a:accent3>
      <a:accent4>
        <a:srgbClr val="000000"/>
      </a:accent4>
      <a:accent5>
        <a:srgbClr val="96BE6E"/>
      </a:accent5>
      <a:accent6>
        <a:srgbClr val="BEB4AA"/>
      </a:accent6>
      <a:hlink>
        <a:srgbClr val="1E78C8"/>
      </a:hlink>
      <a:folHlink>
        <a:srgbClr val="1E78C8"/>
      </a:folHlink>
    </a:clrScheme>
    <a:fontScheme name="Larissa-Design">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Larissa-Design 1">
        <a:dk1>
          <a:srgbClr val="000000"/>
        </a:dk1>
        <a:lt1>
          <a:srgbClr val="FFFFFF"/>
        </a:lt1>
        <a:dk2>
          <a:srgbClr val="000000"/>
        </a:dk2>
        <a:lt2>
          <a:srgbClr val="894F36"/>
        </a:lt2>
        <a:accent1>
          <a:srgbClr val="007A3B"/>
        </a:accent1>
        <a:accent2>
          <a:srgbClr val="A0A0A0"/>
        </a:accent2>
        <a:accent3>
          <a:srgbClr val="FFFFFF"/>
        </a:accent3>
        <a:accent4>
          <a:srgbClr val="000000"/>
        </a:accent4>
        <a:accent5>
          <a:srgbClr val="AABEAF"/>
        </a:accent5>
        <a:accent6>
          <a:srgbClr val="919191"/>
        </a:accent6>
        <a:hlink>
          <a:srgbClr val="D4C78F"/>
        </a:hlink>
        <a:folHlink>
          <a:srgbClr val="C0B1A8"/>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sef.wolfthaler@lk-ooe.at" TargetMode="External"/><Relationship Id="rId1" Type="http://schemas.openxmlformats.org/officeDocument/2006/relationships/hyperlink" Target="mailto:reinhold.limberger@lk-ooe.a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showGridLines="0" tabSelected="1" zoomScaleNormal="100" zoomScaleSheetLayoutView="115" workbookViewId="0">
      <selection activeCell="E9" sqref="E9"/>
    </sheetView>
  </sheetViews>
  <sheetFormatPr baseColWidth="10" defaultRowHeight="14.25" x14ac:dyDescent="0.2"/>
  <cols>
    <col min="1" max="1" width="44.875" customWidth="1"/>
    <col min="2" max="5" width="12.375" style="1" customWidth="1"/>
    <col min="6" max="6" width="12.875" customWidth="1"/>
    <col min="7" max="7" width="45.375" hidden="1" customWidth="1"/>
    <col min="8" max="8" width="17.125" hidden="1" customWidth="1"/>
    <col min="9" max="10" width="11" hidden="1" customWidth="1"/>
    <col min="11" max="11" width="11" customWidth="1"/>
    <col min="12" max="12" width="46.625" customWidth="1"/>
  </cols>
  <sheetData>
    <row r="1" spans="1:8" ht="67.5" customHeight="1" x14ac:dyDescent="0.2">
      <c r="A1" s="121" t="s">
        <v>122</v>
      </c>
      <c r="B1" s="121"/>
      <c r="C1" s="114"/>
      <c r="D1" s="113"/>
      <c r="E1" s="112"/>
    </row>
    <row r="2" spans="1:8" x14ac:dyDescent="0.2">
      <c r="E2" s="109" t="s">
        <v>120</v>
      </c>
    </row>
    <row r="4" spans="1:8" ht="19.5" x14ac:dyDescent="0.3">
      <c r="A4" s="111"/>
      <c r="B4" s="110"/>
      <c r="C4" s="110"/>
      <c r="D4" s="110"/>
      <c r="E4" s="110"/>
    </row>
    <row r="6" spans="1:8" ht="17.25" thickBot="1" x14ac:dyDescent="0.3">
      <c r="A6" s="38" t="s">
        <v>41</v>
      </c>
      <c r="B6" s="42"/>
      <c r="C6" s="42"/>
      <c r="D6" s="42"/>
      <c r="E6" s="42"/>
    </row>
    <row r="7" spans="1:8" x14ac:dyDescent="0.2">
      <c r="A7" s="39" t="s">
        <v>27</v>
      </c>
      <c r="B7" s="32"/>
      <c r="C7" s="39" t="s">
        <v>15</v>
      </c>
      <c r="D7" s="43"/>
      <c r="E7" s="43"/>
    </row>
    <row r="8" spans="1:8" x14ac:dyDescent="0.2">
      <c r="A8" s="66" t="s">
        <v>79</v>
      </c>
      <c r="B8" s="67"/>
      <c r="C8" s="66" t="s">
        <v>4</v>
      </c>
      <c r="D8" s="68"/>
      <c r="E8" s="68"/>
    </row>
    <row r="9" spans="1:8" x14ac:dyDescent="0.2">
      <c r="A9" s="40" t="s">
        <v>81</v>
      </c>
      <c r="B9" s="73" t="s">
        <v>3</v>
      </c>
      <c r="C9" s="44"/>
      <c r="D9" s="44"/>
      <c r="E9" s="44"/>
      <c r="G9" s="30" t="s">
        <v>2</v>
      </c>
      <c r="H9" s="30" t="s">
        <v>3</v>
      </c>
    </row>
    <row r="10" spans="1:8" ht="25.5" x14ac:dyDescent="0.2">
      <c r="A10" s="47" t="s">
        <v>80</v>
      </c>
      <c r="B10" s="74" t="s">
        <v>3</v>
      </c>
      <c r="C10" s="44"/>
      <c r="D10" s="44"/>
      <c r="E10" s="44"/>
      <c r="G10" s="30" t="s">
        <v>2</v>
      </c>
      <c r="H10" s="30" t="s">
        <v>3</v>
      </c>
    </row>
    <row r="11" spans="1:8" ht="14.25" customHeight="1" x14ac:dyDescent="0.2">
      <c r="A11" s="75" t="s">
        <v>115</v>
      </c>
      <c r="B11" s="36"/>
      <c r="C11" s="102" t="s">
        <v>116</v>
      </c>
      <c r="D11" s="103"/>
      <c r="E11" s="103"/>
    </row>
    <row r="12" spans="1:8" ht="25.5" x14ac:dyDescent="0.2">
      <c r="A12" s="76" t="s">
        <v>82</v>
      </c>
      <c r="B12" s="37"/>
      <c r="C12" s="107" t="s">
        <v>4</v>
      </c>
      <c r="D12" s="107"/>
      <c r="E12" s="107"/>
      <c r="F12" s="108" t="s">
        <v>114</v>
      </c>
    </row>
    <row r="13" spans="1:8" x14ac:dyDescent="0.2">
      <c r="A13" s="41" t="s">
        <v>63</v>
      </c>
      <c r="B13" s="45"/>
      <c r="C13" s="40"/>
      <c r="D13" s="44"/>
      <c r="E13" s="44"/>
      <c r="G13" s="55" t="s">
        <v>62</v>
      </c>
      <c r="H13" s="55" t="s">
        <v>65</v>
      </c>
    </row>
    <row r="14" spans="1:8" x14ac:dyDescent="0.2">
      <c r="A14" s="34"/>
      <c r="B14" s="33"/>
      <c r="C14" s="40" t="s">
        <v>64</v>
      </c>
      <c r="D14" s="44"/>
      <c r="E14" s="44"/>
      <c r="G14" s="55">
        <f>+VLOOKUP($A14,GVE,2,FALSE)</f>
        <v>0</v>
      </c>
      <c r="H14" s="55">
        <f>+VLOOKUP($A14,GVE,3,FALSE)</f>
        <v>0</v>
      </c>
    </row>
    <row r="15" spans="1:8" x14ac:dyDescent="0.2">
      <c r="A15" s="34"/>
      <c r="B15" s="33"/>
      <c r="C15" s="40" t="s">
        <v>64</v>
      </c>
      <c r="D15" s="44"/>
      <c r="E15" s="44"/>
      <c r="G15" s="55">
        <f>+VLOOKUP($A15,GVE,2,FALSE)</f>
        <v>0</v>
      </c>
      <c r="H15" s="55">
        <f>+VLOOKUP($A15,GVE,3,FALSE)</f>
        <v>0</v>
      </c>
    </row>
    <row r="16" spans="1:8" x14ac:dyDescent="0.2">
      <c r="A16" s="34"/>
      <c r="B16" s="33"/>
      <c r="C16" s="40" t="s">
        <v>64</v>
      </c>
      <c r="D16" s="44"/>
      <c r="E16" s="44"/>
      <c r="G16" s="55">
        <f>+VLOOKUP($A16,GVE,2,FALSE)</f>
        <v>0</v>
      </c>
      <c r="H16" s="55">
        <f>+VLOOKUP($A16,GVE,3,FALSE)</f>
        <v>0</v>
      </c>
    </row>
    <row r="17" spans="1:10" x14ac:dyDescent="0.2">
      <c r="A17" s="34"/>
      <c r="B17" s="33"/>
      <c r="C17" s="40" t="s">
        <v>64</v>
      </c>
      <c r="D17" s="44"/>
      <c r="E17" s="44"/>
      <c r="G17" s="55">
        <f>+VLOOKUP($A17,GVE,2,FALSE)</f>
        <v>0</v>
      </c>
      <c r="H17" s="55">
        <f>+VLOOKUP($A17,GVE,3,FALSE)</f>
        <v>0</v>
      </c>
    </row>
    <row r="18" spans="1:10" x14ac:dyDescent="0.2">
      <c r="A18" s="35"/>
      <c r="B18" s="33"/>
      <c r="C18" s="40" t="s">
        <v>64</v>
      </c>
      <c r="D18" s="44"/>
      <c r="E18" s="44"/>
      <c r="G18" s="55">
        <f>+VLOOKUP($A18,GVE,2,FALSE)</f>
        <v>0</v>
      </c>
      <c r="H18" s="55">
        <f>+VLOOKUP($A18,GVE,3,FALSE)</f>
        <v>0</v>
      </c>
    </row>
    <row r="19" spans="1:10" x14ac:dyDescent="0.2">
      <c r="A19" s="46" t="s">
        <v>14</v>
      </c>
      <c r="B19" s="51">
        <f>+SUMPRODUCT(B14:B18,G14:G18)</f>
        <v>0</v>
      </c>
      <c r="C19" s="41" t="s">
        <v>16</v>
      </c>
      <c r="D19" s="44"/>
      <c r="E19" s="44"/>
    </row>
    <row r="20" spans="1:10" x14ac:dyDescent="0.2">
      <c r="A20" s="48"/>
      <c r="B20" s="48"/>
      <c r="C20" s="48"/>
      <c r="D20" s="50"/>
      <c r="E20" s="50"/>
    </row>
    <row r="21" spans="1:10" ht="17.25" thickBot="1" x14ac:dyDescent="0.3">
      <c r="A21" s="38" t="s">
        <v>69</v>
      </c>
      <c r="B21" s="42"/>
      <c r="C21" s="42"/>
      <c r="D21" s="42"/>
      <c r="E21" s="42"/>
    </row>
    <row r="22" spans="1:10" x14ac:dyDescent="0.2">
      <c r="A22" s="39" t="s">
        <v>0</v>
      </c>
      <c r="B22" s="32"/>
      <c r="C22" s="39" t="s">
        <v>4</v>
      </c>
      <c r="D22" s="39"/>
      <c r="E22" s="39"/>
    </row>
    <row r="23" spans="1:10" x14ac:dyDescent="0.2">
      <c r="A23" s="40" t="s">
        <v>33</v>
      </c>
      <c r="B23" s="73" t="s">
        <v>3</v>
      </c>
      <c r="C23" s="40"/>
      <c r="D23" s="44"/>
      <c r="E23" s="44"/>
      <c r="G23" s="30" t="s">
        <v>2</v>
      </c>
      <c r="H23" s="30" t="s">
        <v>3</v>
      </c>
    </row>
    <row r="24" spans="1:10" x14ac:dyDescent="0.2">
      <c r="A24" s="40" t="s">
        <v>34</v>
      </c>
      <c r="B24" s="73" t="s">
        <v>3</v>
      </c>
      <c r="C24" s="40"/>
      <c r="D24" s="94" t="s">
        <v>104</v>
      </c>
      <c r="E24" s="98">
        <v>1</v>
      </c>
      <c r="G24" s="95" t="s">
        <v>2</v>
      </c>
      <c r="H24" s="95" t="s">
        <v>3</v>
      </c>
    </row>
    <row r="25" spans="1:10" ht="14.25" customHeight="1" x14ac:dyDescent="0.2">
      <c r="A25" s="49" t="s">
        <v>29</v>
      </c>
      <c r="B25" s="131" t="s">
        <v>21</v>
      </c>
      <c r="C25" s="131"/>
      <c r="D25" s="131"/>
      <c r="E25" s="131"/>
      <c r="G25" s="30">
        <v>0</v>
      </c>
      <c r="H25" s="30">
        <v>1</v>
      </c>
      <c r="I25" s="30">
        <v>2</v>
      </c>
      <c r="J25" s="30">
        <v>3</v>
      </c>
    </row>
    <row r="26" spans="1:10" ht="27.75" customHeight="1" x14ac:dyDescent="0.2">
      <c r="A26" s="41" t="s">
        <v>70</v>
      </c>
      <c r="B26" s="138" t="s">
        <v>111</v>
      </c>
      <c r="C26" s="138"/>
      <c r="D26" s="138"/>
      <c r="E26" s="138"/>
      <c r="G26" s="96" t="s">
        <v>62</v>
      </c>
      <c r="H26" s="97" t="s">
        <v>85</v>
      </c>
    </row>
    <row r="27" spans="1:10" x14ac:dyDescent="0.2">
      <c r="A27" s="34"/>
      <c r="B27" s="33"/>
      <c r="C27" s="40" t="s">
        <v>64</v>
      </c>
      <c r="D27" s="44"/>
      <c r="E27" s="44"/>
      <c r="G27" s="92">
        <f>+VLOOKUP($A27,GVE,2,FALSE)</f>
        <v>0</v>
      </c>
      <c r="H27" s="55">
        <f>+VLOOKUP($A27,GVE,4,FALSE)</f>
        <v>0</v>
      </c>
    </row>
    <row r="28" spans="1:10" x14ac:dyDescent="0.2">
      <c r="A28" s="34"/>
      <c r="B28" s="33"/>
      <c r="C28" s="40" t="s">
        <v>64</v>
      </c>
      <c r="D28" s="44"/>
      <c r="E28" s="44"/>
      <c r="G28" s="92">
        <f>+VLOOKUP($A28,GVE,2,FALSE)</f>
        <v>0</v>
      </c>
      <c r="H28" s="55">
        <f>+VLOOKUP($A28,GVE,4,FALSE)</f>
        <v>0</v>
      </c>
    </row>
    <row r="29" spans="1:10" x14ac:dyDescent="0.2">
      <c r="A29" s="34"/>
      <c r="B29" s="33"/>
      <c r="C29" s="40" t="s">
        <v>64</v>
      </c>
      <c r="D29" s="44"/>
      <c r="E29" s="44"/>
      <c r="G29" s="92">
        <f>+VLOOKUP($A29,GVE,2,FALSE)</f>
        <v>0</v>
      </c>
      <c r="H29" s="55">
        <f>+VLOOKUP($A29,GVE,4,FALSE)</f>
        <v>0</v>
      </c>
    </row>
    <row r="30" spans="1:10" x14ac:dyDescent="0.2">
      <c r="A30" s="34"/>
      <c r="B30" s="33"/>
      <c r="C30" s="40" t="s">
        <v>64</v>
      </c>
      <c r="D30" s="44"/>
      <c r="E30" s="44"/>
      <c r="G30" s="92">
        <f>+VLOOKUP($A30,GVE,2,FALSE)</f>
        <v>0</v>
      </c>
      <c r="H30" s="55">
        <f>+VLOOKUP($A30,GVE,4,FALSE)</f>
        <v>0</v>
      </c>
    </row>
    <row r="31" spans="1:10" x14ac:dyDescent="0.2">
      <c r="A31" s="34"/>
      <c r="B31" s="33"/>
      <c r="C31" s="40" t="s">
        <v>64</v>
      </c>
      <c r="D31" s="44"/>
      <c r="E31" s="44"/>
      <c r="G31" s="92">
        <f>+VLOOKUP($A31,GVE,2,FALSE)</f>
        <v>0</v>
      </c>
      <c r="H31" s="55">
        <f>+VLOOKUP($A31,GVE,4,FALSE)</f>
        <v>0</v>
      </c>
    </row>
    <row r="32" spans="1:10" x14ac:dyDescent="0.2">
      <c r="A32" s="46" t="s">
        <v>14</v>
      </c>
      <c r="B32" s="51">
        <f>+SUMPRODUCT(B27:B31,G27:G31)</f>
        <v>0</v>
      </c>
      <c r="C32" s="41" t="s">
        <v>16</v>
      </c>
      <c r="D32" s="44"/>
      <c r="E32" s="44"/>
    </row>
    <row r="33" spans="1:10" x14ac:dyDescent="0.2">
      <c r="A33" s="48"/>
      <c r="B33" s="48"/>
      <c r="C33" s="48"/>
      <c r="D33" s="50"/>
      <c r="E33" s="50"/>
    </row>
    <row r="34" spans="1:10" ht="16.5" x14ac:dyDescent="0.25">
      <c r="A34" s="52"/>
      <c r="B34" s="52"/>
      <c r="C34" s="50"/>
      <c r="D34" s="50"/>
      <c r="E34" s="50"/>
      <c r="G34" s="56" t="s">
        <v>68</v>
      </c>
    </row>
    <row r="35" spans="1:10" ht="20.25" thickBot="1" x14ac:dyDescent="0.35">
      <c r="A35" s="6" t="s">
        <v>121</v>
      </c>
      <c r="B35" s="6"/>
      <c r="C35" s="53"/>
      <c r="D35" s="53"/>
      <c r="E35" s="53"/>
      <c r="G35" s="30" t="s">
        <v>21</v>
      </c>
      <c r="H35" s="30" t="s">
        <v>22</v>
      </c>
      <c r="I35" s="30" t="s">
        <v>23</v>
      </c>
    </row>
    <row r="36" spans="1:10" ht="17.25" thickTop="1" x14ac:dyDescent="0.25">
      <c r="A36" s="136"/>
      <c r="B36" s="133" t="s">
        <v>5</v>
      </c>
      <c r="C36" s="134"/>
      <c r="D36" s="133" t="s">
        <v>100</v>
      </c>
      <c r="E36" s="135"/>
      <c r="G36" s="56" t="s">
        <v>7</v>
      </c>
    </row>
    <row r="37" spans="1:10" ht="15" thickBot="1" x14ac:dyDescent="0.25">
      <c r="A37" s="137"/>
      <c r="B37" s="60" t="s">
        <v>19</v>
      </c>
      <c r="C37" s="61" t="s">
        <v>71</v>
      </c>
      <c r="D37" s="60" t="s">
        <v>19</v>
      </c>
      <c r="E37" s="77" t="s">
        <v>71</v>
      </c>
      <c r="G37" s="30" t="s">
        <v>24</v>
      </c>
      <c r="H37" s="31" t="e">
        <f>+MIN(B19*0.75,H38,B8*2)</f>
        <v>#DIV/0!</v>
      </c>
      <c r="I37" s="30" t="s">
        <v>4</v>
      </c>
      <c r="J37" s="30"/>
    </row>
    <row r="38" spans="1:10" x14ac:dyDescent="0.2">
      <c r="A38" s="78" t="s">
        <v>77</v>
      </c>
      <c r="B38" s="62">
        <f>+SUM(B39:B42)</f>
        <v>0</v>
      </c>
      <c r="C38" s="63">
        <f>+SUM(C39:C42)</f>
        <v>0</v>
      </c>
      <c r="D38" s="62">
        <f>+SUM(D39:D42)</f>
        <v>0</v>
      </c>
      <c r="E38" s="79">
        <f>+SUM(E39:E42)</f>
        <v>0</v>
      </c>
      <c r="G38" s="30" t="s">
        <v>72</v>
      </c>
      <c r="H38" s="31" t="e">
        <f>+B22/B32*B19</f>
        <v>#DIV/0!</v>
      </c>
      <c r="I38" s="30" t="s">
        <v>4</v>
      </c>
      <c r="J38" s="30"/>
    </row>
    <row r="39" spans="1:10" x14ac:dyDescent="0.2">
      <c r="A39" s="80" t="s">
        <v>75</v>
      </c>
      <c r="B39" s="71">
        <f>+IF(B23=G23,MIN(B32,B22)*IF(B25=G35,40,IF(B25=H35,50,IF(B25=I35,60,0))),0)*Modulation</f>
        <v>0</v>
      </c>
      <c r="C39" s="72">
        <f>+IF($B$32=0,0,B39/$B$32)</f>
        <v>0</v>
      </c>
      <c r="D39" s="71"/>
      <c r="E39" s="81"/>
      <c r="G39" s="30" t="s">
        <v>8</v>
      </c>
      <c r="H39" s="30" t="s">
        <v>9</v>
      </c>
      <c r="I39" s="58" t="s">
        <v>10</v>
      </c>
      <c r="J39" s="30" t="s">
        <v>14</v>
      </c>
    </row>
    <row r="40" spans="1:10" x14ac:dyDescent="0.2">
      <c r="A40" s="80" t="s">
        <v>101</v>
      </c>
      <c r="B40" s="71">
        <f>+SUM(H47:H48)*Modulation</f>
        <v>0</v>
      </c>
      <c r="C40" s="72">
        <f>+IF($B$32=0,0,B40/$B$32)</f>
        <v>0</v>
      </c>
      <c r="D40" s="71"/>
      <c r="E40" s="81"/>
      <c r="G40" s="59">
        <v>10</v>
      </c>
      <c r="H40" s="30">
        <v>100</v>
      </c>
      <c r="I40" s="30">
        <v>0.65</v>
      </c>
      <c r="J40" s="30">
        <f>+(B7*I40+H40)*(G40-F37)</f>
        <v>1000</v>
      </c>
    </row>
    <row r="41" spans="1:10" x14ac:dyDescent="0.2">
      <c r="A41" s="80" t="s">
        <v>99</v>
      </c>
      <c r="B41" s="71">
        <f>+IF(B24=G24,SUMPRODUCT(B27:B31,G27:G31,H27:H31),0)*Modulation</f>
        <v>0</v>
      </c>
      <c r="C41" s="72">
        <f>+IF($B$32=0,0,B41/$B$32)</f>
        <v>0</v>
      </c>
      <c r="D41" s="71"/>
      <c r="E41" s="81"/>
      <c r="G41" s="59">
        <v>30</v>
      </c>
      <c r="H41" s="30">
        <v>84</v>
      </c>
      <c r="I41" s="30">
        <v>0.48</v>
      </c>
      <c r="J41" s="30">
        <f>+(B7*I41+H41)*(G41-G40)</f>
        <v>1680</v>
      </c>
    </row>
    <row r="42" spans="1:10" x14ac:dyDescent="0.2">
      <c r="A42" s="80" t="s">
        <v>76</v>
      </c>
      <c r="B42" s="71"/>
      <c r="C42" s="72"/>
      <c r="D42" s="71">
        <f>+IF(B9="ja",B19*27.5,0)</f>
        <v>0</v>
      </c>
      <c r="E42" s="81">
        <f>+IF($B$19=0,0,D42/$B$19)</f>
        <v>0</v>
      </c>
      <c r="G42" s="59">
        <v>40</v>
      </c>
      <c r="H42" s="30">
        <v>66</v>
      </c>
      <c r="I42" s="30">
        <v>0.38</v>
      </c>
      <c r="J42" s="30">
        <f>+(B7*I42+H42)*(G42-G41)</f>
        <v>660</v>
      </c>
    </row>
    <row r="43" spans="1:10" x14ac:dyDescent="0.2">
      <c r="A43" s="82" t="s">
        <v>102</v>
      </c>
      <c r="B43" s="64"/>
      <c r="C43" s="65"/>
      <c r="D43" s="64">
        <f>IF(B32=0,0,IF(H37&lt;=G40,(H40+I40*B7)*H37,IF(AND(H37&lt;=G41,H37&gt;G40),J40+(H41+I41*B7)*(H37-G40),IF(AND(H37&lt;=G42,H37&gt;G41),J40+J41+(H42+I42*B7)*(H37-G41),IF(AND(H37&lt;=G43,H37&gt;G42),J40+J41+J42+(H43+I43*B7)*(H37-G42),IF(AND(H37&lt;=G44,H37&gt;G43),J40+J41+J42+J43+(H44+I44*B7)*(H37-G43),IF(AND(H37&lt;=G45,H37&gt;G44),J40+J41+J42+J43+J44+(H45+I45*B7)*(H37-G44),J40+J41+J42+J43+J44+J45)))))))</f>
        <v>0</v>
      </c>
      <c r="E43" s="83">
        <f t="shared" ref="E43:E44" si="0">+IF($B$19=0,0,D43/$B$19)</f>
        <v>0</v>
      </c>
      <c r="G43" s="59">
        <v>50</v>
      </c>
      <c r="H43" s="30">
        <v>52</v>
      </c>
      <c r="I43" s="30">
        <v>0.3</v>
      </c>
      <c r="J43" s="30">
        <f>+(B7*I43+H43)*(G43-G42)</f>
        <v>520</v>
      </c>
    </row>
    <row r="44" spans="1:10" x14ac:dyDescent="0.2">
      <c r="A44" s="82" t="s">
        <v>103</v>
      </c>
      <c r="B44" s="64"/>
      <c r="C44" s="65"/>
      <c r="D44" s="64">
        <f>+SUMPRODUCT(B14:B18,G14:G18,H14:H18)+IF(B10="ja",B11*B12,0)</f>
        <v>0</v>
      </c>
      <c r="E44" s="83">
        <f t="shared" si="0"/>
        <v>0</v>
      </c>
      <c r="G44" s="59">
        <v>60</v>
      </c>
      <c r="H44" s="30">
        <v>40</v>
      </c>
      <c r="I44" s="30">
        <v>0.24</v>
      </c>
      <c r="J44" s="30">
        <f>+(B7*I44+H44)*(G44-G43)</f>
        <v>400</v>
      </c>
    </row>
    <row r="45" spans="1:10" x14ac:dyDescent="0.2">
      <c r="A45" s="80" t="s">
        <v>73</v>
      </c>
      <c r="B45" s="71"/>
      <c r="C45" s="72"/>
      <c r="D45" s="71">
        <f>+SUMPRODUCT(B14:B18,G14:G18,H14:H18)</f>
        <v>0</v>
      </c>
      <c r="E45" s="81">
        <f>+IF($B$19=0,0,D45/$B$19)</f>
        <v>0</v>
      </c>
      <c r="G45" s="59">
        <v>70</v>
      </c>
      <c r="H45" s="30">
        <v>30</v>
      </c>
      <c r="I45" s="30">
        <v>0.18</v>
      </c>
      <c r="J45" s="30">
        <f>+(B7*I45+H45)*(G45-G44)</f>
        <v>300</v>
      </c>
    </row>
    <row r="46" spans="1:10" ht="15" thickBot="1" x14ac:dyDescent="0.25">
      <c r="A46" s="84" t="s">
        <v>74</v>
      </c>
      <c r="B46" s="69"/>
      <c r="C46" s="70"/>
      <c r="D46" s="69">
        <f>+IF(B10="ja",B11*B12,0)</f>
        <v>0</v>
      </c>
      <c r="E46" s="101">
        <f>+IF($B$19=0,0,D46/$B$19)</f>
        <v>0</v>
      </c>
    </row>
    <row r="47" spans="1:10" ht="15" thickBot="1" x14ac:dyDescent="0.25">
      <c r="A47" s="85" t="s">
        <v>14</v>
      </c>
      <c r="B47" s="86">
        <f>+B38+B43+B44</f>
        <v>0</v>
      </c>
      <c r="C47" s="87">
        <f t="shared" ref="C47:E47" si="1">+C38+C43+C44</f>
        <v>0</v>
      </c>
      <c r="D47" s="86">
        <f t="shared" si="1"/>
        <v>0</v>
      </c>
      <c r="E47" s="88">
        <f t="shared" si="1"/>
        <v>0</v>
      </c>
      <c r="G47" t="s">
        <v>105</v>
      </c>
      <c r="H47">
        <f>+IF(B24=G24,IF(B32&lt;=10,B32*90,IF(B32&gt;10,(MIN(B32,70)-10)*20+900)),0)</f>
        <v>0</v>
      </c>
    </row>
    <row r="48" spans="1:10" ht="15" thickTop="1" x14ac:dyDescent="0.2">
      <c r="A48" s="54"/>
      <c r="G48" t="s">
        <v>106</v>
      </c>
      <c r="H48">
        <f>+IF(B24=G24,IF(AND(OR(E24=2,E24=3),B32&gt;70),IF((B32-70)&lt;=10,(B32-70)*90,IF((B32-70)&gt;10,(MIN((B32-70),70)-10)*20+900)),0),0)</f>
        <v>0</v>
      </c>
    </row>
    <row r="49" spans="1:10" x14ac:dyDescent="0.2">
      <c r="G49" s="93"/>
      <c r="H49" s="91"/>
      <c r="I49" s="91"/>
      <c r="J49" s="91"/>
    </row>
    <row r="50" spans="1:10" x14ac:dyDescent="0.2">
      <c r="A50" s="105" t="s">
        <v>109</v>
      </c>
      <c r="B50" s="132" t="s">
        <v>78</v>
      </c>
      <c r="C50" s="132"/>
      <c r="D50" s="104" t="s">
        <v>110</v>
      </c>
      <c r="E50" s="106"/>
      <c r="G50" s="93"/>
      <c r="H50" s="91"/>
      <c r="I50" s="91"/>
      <c r="J50" s="91"/>
    </row>
    <row r="51" spans="1:10" x14ac:dyDescent="0.2">
      <c r="G51" s="93"/>
      <c r="H51" s="91"/>
      <c r="I51" s="91"/>
      <c r="J51" s="91"/>
    </row>
    <row r="52" spans="1:10" ht="15.75" customHeight="1" x14ac:dyDescent="0.2"/>
    <row r="53" spans="1:10" ht="14.25" customHeight="1" x14ac:dyDescent="0.2">
      <c r="A53" s="122" t="s">
        <v>117</v>
      </c>
      <c r="B53" s="123"/>
      <c r="C53" s="123"/>
      <c r="D53" s="123"/>
      <c r="E53" s="124"/>
    </row>
    <row r="54" spans="1:10" ht="16.5" x14ac:dyDescent="0.25">
      <c r="A54" s="125"/>
      <c r="B54" s="126"/>
      <c r="C54" s="126"/>
      <c r="D54" s="126"/>
      <c r="E54" s="127"/>
      <c r="G54" s="56" t="s">
        <v>62</v>
      </c>
      <c r="H54" s="56"/>
      <c r="I54" s="56"/>
      <c r="J54" s="56"/>
    </row>
    <row r="55" spans="1:10" ht="14.25" customHeight="1" x14ac:dyDescent="0.2">
      <c r="A55" s="125"/>
      <c r="B55" s="126"/>
      <c r="C55" s="126"/>
      <c r="D55" s="126"/>
      <c r="E55" s="127"/>
      <c r="G55" s="30"/>
      <c r="H55" s="30" t="s">
        <v>66</v>
      </c>
      <c r="I55" s="30" t="s">
        <v>67</v>
      </c>
      <c r="J55" s="30" t="s">
        <v>85</v>
      </c>
    </row>
    <row r="56" spans="1:10" ht="14.25" customHeight="1" x14ac:dyDescent="0.2">
      <c r="A56" s="125"/>
      <c r="B56" s="126"/>
      <c r="C56" s="126"/>
      <c r="D56" s="126"/>
      <c r="E56" s="127"/>
      <c r="G56" s="30" t="s">
        <v>112</v>
      </c>
      <c r="H56" s="31">
        <v>1</v>
      </c>
      <c r="I56" s="30">
        <v>62</v>
      </c>
      <c r="J56" s="30"/>
    </row>
    <row r="57" spans="1:10" ht="14.25" customHeight="1" x14ac:dyDescent="0.2">
      <c r="A57" s="125"/>
      <c r="B57" s="126"/>
      <c r="C57" s="126"/>
      <c r="D57" s="126"/>
      <c r="E57" s="127"/>
      <c r="G57" s="30" t="s">
        <v>84</v>
      </c>
      <c r="H57" s="31">
        <v>1</v>
      </c>
      <c r="I57" s="30">
        <v>62</v>
      </c>
      <c r="J57" s="30">
        <v>100</v>
      </c>
    </row>
    <row r="58" spans="1:10" ht="14.25" customHeight="1" x14ac:dyDescent="0.2">
      <c r="A58" s="128"/>
      <c r="B58" s="129"/>
      <c r="C58" s="129"/>
      <c r="D58" s="129"/>
      <c r="E58" s="130"/>
      <c r="G58" s="30" t="s">
        <v>87</v>
      </c>
      <c r="H58" s="31">
        <v>1</v>
      </c>
      <c r="I58" s="30">
        <v>31</v>
      </c>
      <c r="J58" s="30"/>
    </row>
    <row r="59" spans="1:10" ht="14.25" customHeight="1" x14ac:dyDescent="0.2">
      <c r="D59"/>
      <c r="E59"/>
      <c r="G59" s="30" t="s">
        <v>88</v>
      </c>
      <c r="H59" s="31">
        <v>0.6</v>
      </c>
      <c r="I59" s="30">
        <v>31</v>
      </c>
      <c r="J59" s="30"/>
    </row>
    <row r="60" spans="1:10" ht="14.25" customHeight="1" x14ac:dyDescent="0.2">
      <c r="A60" s="118"/>
      <c r="B60" s="119" t="s">
        <v>118</v>
      </c>
      <c r="C60" s="116"/>
      <c r="D60"/>
      <c r="E60"/>
      <c r="G60" s="30" t="s">
        <v>86</v>
      </c>
      <c r="H60" s="31">
        <v>0.4</v>
      </c>
      <c r="I60" s="30">
        <v>31</v>
      </c>
      <c r="J60" s="30"/>
    </row>
    <row r="61" spans="1:10" ht="14.25" customHeight="1" x14ac:dyDescent="0.2">
      <c r="A61" s="120"/>
      <c r="B61" s="115" t="s">
        <v>119</v>
      </c>
      <c r="C61" s="115"/>
      <c r="D61"/>
      <c r="E61"/>
      <c r="G61" s="30" t="s">
        <v>113</v>
      </c>
      <c r="H61" s="31">
        <v>0.5</v>
      </c>
      <c r="I61" s="89">
        <v>62</v>
      </c>
      <c r="J61" s="89"/>
    </row>
    <row r="62" spans="1:10" ht="14.25" customHeight="1" x14ac:dyDescent="0.2">
      <c r="A62" s="117"/>
      <c r="B62" s="115"/>
      <c r="C62" s="115"/>
      <c r="D62"/>
      <c r="E62"/>
      <c r="G62" s="30" t="s">
        <v>89</v>
      </c>
      <c r="H62" s="31">
        <v>0.5</v>
      </c>
      <c r="I62" s="89">
        <v>62</v>
      </c>
      <c r="J62" s="89">
        <v>100</v>
      </c>
    </row>
    <row r="63" spans="1:10" ht="14.25" customHeight="1" x14ac:dyDescent="0.2">
      <c r="A63" s="117"/>
      <c r="B63" s="115"/>
      <c r="C63" s="115"/>
      <c r="D63"/>
      <c r="E63"/>
      <c r="G63" s="30" t="s">
        <v>92</v>
      </c>
      <c r="H63" s="31">
        <v>0.5</v>
      </c>
      <c r="I63" s="89">
        <v>31</v>
      </c>
      <c r="J63" s="89"/>
    </row>
    <row r="64" spans="1:10" ht="14.25" customHeight="1" x14ac:dyDescent="0.2">
      <c r="A64" s="117"/>
      <c r="B64" s="115"/>
      <c r="C64" s="115"/>
      <c r="D64"/>
      <c r="E64"/>
      <c r="G64" s="30" t="s">
        <v>90</v>
      </c>
      <c r="H64" s="31">
        <v>0.3</v>
      </c>
      <c r="I64" s="30">
        <v>31</v>
      </c>
      <c r="J64" s="30"/>
    </row>
    <row r="65" spans="2:11" x14ac:dyDescent="0.2">
      <c r="D65"/>
      <c r="E65"/>
      <c r="G65" s="30" t="s">
        <v>91</v>
      </c>
      <c r="H65" s="31">
        <v>0.2</v>
      </c>
      <c r="I65" s="30">
        <v>31</v>
      </c>
      <c r="J65" s="30"/>
    </row>
    <row r="66" spans="2:11" x14ac:dyDescent="0.2">
      <c r="D66"/>
      <c r="E66"/>
      <c r="G66" s="30" t="s">
        <v>61</v>
      </c>
      <c r="H66" s="31">
        <v>0</v>
      </c>
      <c r="I66" s="30"/>
      <c r="J66" s="30"/>
    </row>
    <row r="67" spans="2:11" x14ac:dyDescent="0.2">
      <c r="D67"/>
      <c r="E67"/>
      <c r="G67" s="30" t="s">
        <v>83</v>
      </c>
      <c r="H67" s="31">
        <v>0.15</v>
      </c>
      <c r="I67" s="30">
        <v>62</v>
      </c>
      <c r="J67" s="30"/>
    </row>
    <row r="68" spans="2:11" x14ac:dyDescent="0.2">
      <c r="D68"/>
      <c r="E68"/>
      <c r="G68" s="30" t="s">
        <v>93</v>
      </c>
      <c r="H68" s="31">
        <v>0.15</v>
      </c>
      <c r="I68" s="30">
        <v>62</v>
      </c>
      <c r="J68" s="30">
        <v>100</v>
      </c>
    </row>
    <row r="69" spans="2:11" x14ac:dyDescent="0.2">
      <c r="D69"/>
      <c r="E69"/>
      <c r="G69" s="30" t="s">
        <v>95</v>
      </c>
      <c r="H69" s="31">
        <v>0.15</v>
      </c>
      <c r="I69" s="30">
        <v>31</v>
      </c>
      <c r="J69" s="30"/>
    </row>
    <row r="70" spans="2:11" x14ac:dyDescent="0.2">
      <c r="D70"/>
      <c r="E70"/>
      <c r="G70" s="30" t="s">
        <v>94</v>
      </c>
      <c r="H70" s="31">
        <v>7.0000000000000007E-2</v>
      </c>
      <c r="I70" s="30">
        <v>31</v>
      </c>
      <c r="J70" s="30"/>
    </row>
    <row r="71" spans="2:11" x14ac:dyDescent="0.2">
      <c r="D71"/>
      <c r="E71"/>
      <c r="G71" s="30" t="s">
        <v>57</v>
      </c>
      <c r="H71" s="31">
        <v>0</v>
      </c>
      <c r="I71" s="30"/>
      <c r="J71" s="30"/>
    </row>
    <row r="72" spans="2:11" x14ac:dyDescent="0.2">
      <c r="B72"/>
      <c r="C72"/>
      <c r="D72"/>
      <c r="E72"/>
      <c r="G72" s="30" t="s">
        <v>59</v>
      </c>
      <c r="H72" s="31">
        <v>0.5</v>
      </c>
      <c r="I72" s="30"/>
      <c r="J72" s="30"/>
    </row>
    <row r="73" spans="2:11" x14ac:dyDescent="0.2">
      <c r="D73"/>
      <c r="E73"/>
      <c r="G73" s="30" t="s">
        <v>58</v>
      </c>
      <c r="H73" s="31">
        <v>0.3</v>
      </c>
      <c r="I73" s="30"/>
      <c r="J73" s="30"/>
    </row>
    <row r="74" spans="2:11" x14ac:dyDescent="0.2">
      <c r="D74"/>
      <c r="E74"/>
      <c r="G74" s="30" t="s">
        <v>96</v>
      </c>
      <c r="H74" s="31">
        <v>0.2</v>
      </c>
      <c r="I74" s="30"/>
      <c r="J74" s="30"/>
      <c r="K74" s="90"/>
    </row>
    <row r="75" spans="2:11" x14ac:dyDescent="0.2">
      <c r="G75" s="30" t="s">
        <v>98</v>
      </c>
      <c r="H75" s="31">
        <v>1</v>
      </c>
      <c r="I75" s="30"/>
      <c r="J75" s="30"/>
    </row>
    <row r="76" spans="2:11" x14ac:dyDescent="0.2">
      <c r="G76" s="30" t="s">
        <v>60</v>
      </c>
      <c r="H76" s="31">
        <v>0.6</v>
      </c>
      <c r="I76" s="30"/>
      <c r="J76" s="30"/>
    </row>
    <row r="77" spans="2:11" x14ac:dyDescent="0.2">
      <c r="B77"/>
      <c r="C77"/>
      <c r="D77"/>
      <c r="E77"/>
      <c r="G77" s="30" t="s">
        <v>97</v>
      </c>
      <c r="H77" s="31">
        <v>0.4</v>
      </c>
      <c r="I77" s="30"/>
      <c r="J77" s="30"/>
      <c r="K77" s="90"/>
    </row>
    <row r="78" spans="2:11" x14ac:dyDescent="0.2">
      <c r="G78" s="30">
        <v>0</v>
      </c>
      <c r="H78" s="57">
        <v>0</v>
      </c>
      <c r="I78" s="30"/>
      <c r="J78" s="30"/>
    </row>
    <row r="80" spans="2:11" x14ac:dyDescent="0.2">
      <c r="G80" t="s">
        <v>107</v>
      </c>
    </row>
    <row r="81" spans="7:10" x14ac:dyDescent="0.2">
      <c r="G81" s="30">
        <v>0</v>
      </c>
      <c r="H81" s="57">
        <v>100</v>
      </c>
      <c r="I81" s="99">
        <v>1</v>
      </c>
      <c r="J81" s="31">
        <f>+MIN(B22,B32,100)</f>
        <v>0</v>
      </c>
    </row>
    <row r="82" spans="7:10" x14ac:dyDescent="0.2">
      <c r="G82" s="30">
        <v>100</v>
      </c>
      <c r="H82" s="57">
        <v>300</v>
      </c>
      <c r="I82" s="99">
        <v>0.9</v>
      </c>
      <c r="J82" s="100">
        <f>+IF(MIN($B$22,$B$32)&gt;G82,MIN((MIN($B$22,$B$32)-G82),H82-G82),0)</f>
        <v>0</v>
      </c>
    </row>
    <row r="83" spans="7:10" x14ac:dyDescent="0.2">
      <c r="G83" s="30">
        <v>300</v>
      </c>
      <c r="H83" s="57">
        <v>1000</v>
      </c>
      <c r="I83" s="99">
        <v>0.85</v>
      </c>
      <c r="J83" s="100">
        <f>+IF(MIN($B$22,$B$32)&gt;G83,MIN((MIN($B$22,$B$32)-G83),H83-G83),0)</f>
        <v>0</v>
      </c>
    </row>
    <row r="84" spans="7:10" x14ac:dyDescent="0.2">
      <c r="G84" s="30">
        <v>1000</v>
      </c>
      <c r="H84" s="30"/>
      <c r="I84" s="99">
        <v>0.75</v>
      </c>
      <c r="J84" s="100">
        <f>+IF(MIN($B$22,$B$32)&gt;G84,MIN((MIN($B$22,$B$32)-G84)),0)</f>
        <v>0</v>
      </c>
    </row>
    <row r="85" spans="7:10" x14ac:dyDescent="0.2">
      <c r="G85" s="100" t="s">
        <v>108</v>
      </c>
      <c r="H85" s="30"/>
      <c r="I85" s="30"/>
      <c r="J85" s="31">
        <f>+IF(MIN(B22,B32)=0,0,SUMPRODUCT(I81:I84,J81:J84)/MIN(B22,B32))</f>
        <v>0</v>
      </c>
    </row>
  </sheetData>
  <sheetProtection sheet="1" objects="1" scenarios="1"/>
  <protectedRanges>
    <protectedRange sqref="A14:B18 B7:B12 A27:B31 B22:B25 E24" name="Bereich1"/>
  </protectedRanges>
  <dataConsolidate/>
  <mergeCells count="8">
    <mergeCell ref="A1:B1"/>
    <mergeCell ref="A53:E58"/>
    <mergeCell ref="B25:E25"/>
    <mergeCell ref="B50:C50"/>
    <mergeCell ref="B36:C36"/>
    <mergeCell ref="D36:E36"/>
    <mergeCell ref="A36:A37"/>
    <mergeCell ref="B26:E26"/>
  </mergeCells>
  <conditionalFormatting sqref="B27:B31">
    <cfRule type="expression" dxfId="6" priority="3">
      <formula>B27=0</formula>
    </cfRule>
  </conditionalFormatting>
  <conditionalFormatting sqref="B26">
    <cfRule type="expression" dxfId="5" priority="1">
      <formula>$B$19&gt;$B$32</formula>
    </cfRule>
  </conditionalFormatting>
  <dataValidations disablePrompts="1" count="4">
    <dataValidation type="list" allowBlank="1" showInputMessage="1" showErrorMessage="1" sqref="B9:B10 B23:B24">
      <formula1>G9:H9</formula1>
    </dataValidation>
    <dataValidation type="list" allowBlank="1" showInputMessage="1" showErrorMessage="1" sqref="B25">
      <formula1>$G$35:$I$35</formula1>
    </dataValidation>
    <dataValidation type="list" allowBlank="1" showInputMessage="1" showErrorMessage="1" sqref="A14:A18 A27:A31">
      <formula1>Tiere</formula1>
    </dataValidation>
    <dataValidation type="list" allowBlank="1" showInputMessage="1" showErrorMessage="1" sqref="E24">
      <formula1>$G$25:$J$25</formula1>
    </dataValidation>
  </dataValidations>
  <hyperlinks>
    <hyperlink ref="D50" r:id="rId1" display="reinhold.limberger@lk-ooe.at"/>
    <hyperlink ref="B50" r:id="rId2"/>
  </hyperlinks>
  <printOptions horizontalCentered="1"/>
  <pageMargins left="0.70866141732283472" right="0.70866141732283472" top="0.74803149606299213" bottom="0.74803149606299213" header="0.31496062992125984" footer="0.31496062992125984"/>
  <pageSetup paperSize="9" scale="85"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1"/>
  <sheetViews>
    <sheetView workbookViewId="0">
      <selection activeCell="H15" sqref="H15:J15"/>
    </sheetView>
  </sheetViews>
  <sheetFormatPr baseColWidth="10" defaultRowHeight="14.25" x14ac:dyDescent="0.2"/>
  <cols>
    <col min="1" max="1" width="37.25" bestFit="1" customWidth="1"/>
    <col min="8" max="8" width="5.375" bestFit="1" customWidth="1"/>
    <col min="9" max="9" width="4.25" bestFit="1" customWidth="1"/>
    <col min="10" max="10" width="5.375" bestFit="1" customWidth="1"/>
  </cols>
  <sheetData>
    <row r="2" spans="1:11" x14ac:dyDescent="0.2">
      <c r="A2" t="s">
        <v>35</v>
      </c>
    </row>
    <row r="3" spans="1:11" ht="17.25" thickBot="1" x14ac:dyDescent="0.3">
      <c r="A3" s="3" t="s">
        <v>17</v>
      </c>
      <c r="B3" s="4" t="s">
        <v>36</v>
      </c>
      <c r="C3" s="4" t="s">
        <v>37</v>
      </c>
      <c r="D3" s="4" t="s">
        <v>38</v>
      </c>
      <c r="E3" s="4"/>
      <c r="G3" s="25" t="s">
        <v>45</v>
      </c>
      <c r="H3" s="1" t="s">
        <v>36</v>
      </c>
      <c r="I3" s="1" t="s">
        <v>37</v>
      </c>
      <c r="J3" s="1" t="s">
        <v>38</v>
      </c>
      <c r="K3" s="1"/>
    </row>
    <row r="4" spans="1:11" ht="15" thickBot="1" x14ac:dyDescent="0.25">
      <c r="A4" s="5" t="s">
        <v>27</v>
      </c>
      <c r="B4" s="10">
        <v>100</v>
      </c>
      <c r="C4" s="5">
        <v>150</v>
      </c>
      <c r="D4" s="1">
        <v>200</v>
      </c>
      <c r="E4" s="1" t="s">
        <v>15</v>
      </c>
      <c r="G4" s="28" t="s">
        <v>46</v>
      </c>
      <c r="H4" s="26">
        <f>+B4</f>
        <v>100</v>
      </c>
      <c r="I4" s="26">
        <f>+C4</f>
        <v>150</v>
      </c>
      <c r="J4" s="26">
        <f>+D4</f>
        <v>200</v>
      </c>
      <c r="K4" t="s">
        <v>42</v>
      </c>
    </row>
    <row r="5" spans="1:11" ht="15" thickBot="1" x14ac:dyDescent="0.25">
      <c r="A5" s="5" t="s">
        <v>26</v>
      </c>
      <c r="B5" s="10">
        <v>6</v>
      </c>
      <c r="C5" s="5">
        <v>2.1</v>
      </c>
      <c r="D5" s="1">
        <v>10</v>
      </c>
      <c r="E5" s="1"/>
      <c r="G5" s="28"/>
      <c r="H5" s="26">
        <v>6</v>
      </c>
      <c r="I5" s="26">
        <f>+C5</f>
        <v>2.1</v>
      </c>
      <c r="J5" s="26">
        <f>+D5</f>
        <v>10</v>
      </c>
      <c r="K5" t="s">
        <v>43</v>
      </c>
    </row>
    <row r="6" spans="1:11" ht="15" customHeight="1" thickBot="1" x14ac:dyDescent="0.25">
      <c r="A6" s="5" t="s">
        <v>28</v>
      </c>
      <c r="B6" t="s">
        <v>25</v>
      </c>
      <c r="C6" t="s">
        <v>39</v>
      </c>
      <c r="D6" t="s">
        <v>25</v>
      </c>
      <c r="G6" s="28" t="s">
        <v>47</v>
      </c>
      <c r="H6">
        <v>200</v>
      </c>
      <c r="I6">
        <v>200</v>
      </c>
      <c r="J6">
        <v>250</v>
      </c>
      <c r="K6" t="s">
        <v>50</v>
      </c>
    </row>
    <row r="7" spans="1:11" ht="15" thickBot="1" x14ac:dyDescent="0.25">
      <c r="A7" s="5" t="s">
        <v>30</v>
      </c>
      <c r="B7" s="12" t="s">
        <v>2</v>
      </c>
      <c r="C7" s="5" t="s">
        <v>2</v>
      </c>
      <c r="D7" s="5" t="s">
        <v>2</v>
      </c>
      <c r="E7" s="1"/>
      <c r="G7" s="28"/>
      <c r="H7" s="26">
        <v>7</v>
      </c>
      <c r="I7" s="26">
        <f t="shared" ref="I7:J10" si="0">+C12</f>
        <v>20</v>
      </c>
      <c r="J7" s="26">
        <f t="shared" si="0"/>
        <v>30</v>
      </c>
      <c r="K7" t="s">
        <v>51</v>
      </c>
    </row>
    <row r="8" spans="1:11" ht="15" thickBot="1" x14ac:dyDescent="0.25">
      <c r="A8" s="5" t="s">
        <v>32</v>
      </c>
      <c r="B8" s="11">
        <v>200</v>
      </c>
      <c r="C8" s="5">
        <v>200</v>
      </c>
      <c r="D8" s="1">
        <v>250</v>
      </c>
      <c r="E8" s="1"/>
      <c r="G8" s="28"/>
      <c r="H8" s="26">
        <f>+B13</f>
        <v>6</v>
      </c>
      <c r="I8" s="26">
        <f t="shared" si="0"/>
        <v>15</v>
      </c>
      <c r="J8" s="26">
        <f t="shared" si="0"/>
        <v>25</v>
      </c>
      <c r="K8" t="s">
        <v>44</v>
      </c>
    </row>
    <row r="9" spans="1:11" ht="48.75" thickBot="1" x14ac:dyDescent="0.25">
      <c r="A9" s="19" t="s">
        <v>31</v>
      </c>
      <c r="B9" s="20">
        <f>+IF(B7="ja",B5/B13*B12,0)*0.2</f>
        <v>1.4000000000000001</v>
      </c>
      <c r="C9" s="20">
        <f>+IF(C7="ja",C5/C13*C12,0)*0.2</f>
        <v>0.56000000000000005</v>
      </c>
      <c r="D9" s="20">
        <f>+IF(D7="ja",D5/D13*D12,0)*0.2</f>
        <v>2.4000000000000004</v>
      </c>
      <c r="E9" s="1"/>
      <c r="G9" s="27"/>
      <c r="H9" s="2" t="str">
        <f>+B14</f>
        <v>ja</v>
      </c>
      <c r="I9" s="2" t="str">
        <f t="shared" si="0"/>
        <v>ja</v>
      </c>
      <c r="J9" s="2" t="str">
        <f t="shared" si="0"/>
        <v>ja</v>
      </c>
      <c r="K9" s="29" t="s">
        <v>48</v>
      </c>
    </row>
    <row r="10" spans="1:11" x14ac:dyDescent="0.2">
      <c r="A10" s="5"/>
      <c r="B10" s="5"/>
      <c r="C10" s="5"/>
      <c r="D10" s="1"/>
      <c r="E10" s="1"/>
      <c r="G10" s="27"/>
      <c r="H10" s="2" t="str">
        <f>+B15</f>
        <v>nein</v>
      </c>
      <c r="I10" s="2" t="str">
        <f t="shared" si="0"/>
        <v>nein</v>
      </c>
      <c r="J10" s="2" t="str">
        <f t="shared" si="0"/>
        <v>ja</v>
      </c>
      <c r="K10" s="29" t="s">
        <v>49</v>
      </c>
    </row>
    <row r="11" spans="1:11" ht="17.25" thickBot="1" x14ac:dyDescent="0.3">
      <c r="A11" s="3" t="s">
        <v>18</v>
      </c>
      <c r="B11" s="4"/>
      <c r="C11" s="4"/>
      <c r="D11" s="4"/>
      <c r="E11" s="4"/>
    </row>
    <row r="12" spans="1:11" ht="15" thickBot="1" x14ac:dyDescent="0.25">
      <c r="A12" s="5" t="s">
        <v>0</v>
      </c>
      <c r="B12" s="10">
        <v>7</v>
      </c>
      <c r="C12" s="5">
        <v>20</v>
      </c>
      <c r="D12" s="5">
        <v>30</v>
      </c>
      <c r="E12" s="5" t="s">
        <v>4</v>
      </c>
      <c r="G12" s="2" t="s">
        <v>52</v>
      </c>
      <c r="H12">
        <f>+H13*0.6</f>
        <v>121.64999999999999</v>
      </c>
      <c r="I12">
        <f t="shared" ref="I12:J12" si="1">+I13*0.6</f>
        <v>139.47500000000002</v>
      </c>
      <c r="J12">
        <f t="shared" si="1"/>
        <v>158.1</v>
      </c>
      <c r="K12" t="s">
        <v>56</v>
      </c>
    </row>
    <row r="13" spans="1:11" ht="15" thickBot="1" x14ac:dyDescent="0.25">
      <c r="A13" s="5" t="s">
        <v>1</v>
      </c>
      <c r="B13" s="10">
        <v>6</v>
      </c>
      <c r="C13" s="5">
        <v>15</v>
      </c>
      <c r="D13" s="5">
        <v>25</v>
      </c>
      <c r="E13" s="5"/>
      <c r="H13" s="24">
        <f>+E24</f>
        <v>202.75</v>
      </c>
      <c r="I13" s="24">
        <f>+E32</f>
        <v>232.45833333333337</v>
      </c>
      <c r="J13" s="24">
        <f>+E40</f>
        <v>263.5</v>
      </c>
      <c r="K13" t="s">
        <v>53</v>
      </c>
    </row>
    <row r="14" spans="1:11" x14ac:dyDescent="0.2">
      <c r="A14" s="5" t="s">
        <v>33</v>
      </c>
      <c r="B14" s="1" t="s">
        <v>2</v>
      </c>
      <c r="C14" s="1" t="s">
        <v>2</v>
      </c>
      <c r="D14" s="1" t="s">
        <v>2</v>
      </c>
      <c r="E14" s="1"/>
      <c r="F14" s="1"/>
      <c r="H14" s="24">
        <f>+D24</f>
        <v>2027.5</v>
      </c>
      <c r="I14" s="24">
        <f>+D32</f>
        <v>488.16250000000008</v>
      </c>
      <c r="J14" s="24">
        <f>+D40</f>
        <v>2635</v>
      </c>
      <c r="K14" t="s">
        <v>54</v>
      </c>
    </row>
    <row r="15" spans="1:11" x14ac:dyDescent="0.2">
      <c r="A15" s="5" t="s">
        <v>34</v>
      </c>
      <c r="B15" s="1" t="s">
        <v>3</v>
      </c>
      <c r="C15" s="1" t="s">
        <v>3</v>
      </c>
      <c r="D15" s="1" t="s">
        <v>2</v>
      </c>
      <c r="E15" s="1"/>
      <c r="G15" s="2" t="s">
        <v>55</v>
      </c>
      <c r="H15">
        <f>+H16*0.6</f>
        <v>24</v>
      </c>
      <c r="I15">
        <f t="shared" ref="I15:J15" si="2">+I16*0.6</f>
        <v>24</v>
      </c>
      <c r="J15" s="26">
        <f t="shared" si="2"/>
        <v>52.8</v>
      </c>
    </row>
    <row r="16" spans="1:11" ht="15" customHeight="1" x14ac:dyDescent="0.2">
      <c r="A16" s="9" t="s">
        <v>29</v>
      </c>
      <c r="B16" t="s">
        <v>40</v>
      </c>
      <c r="C16" t="s">
        <v>40</v>
      </c>
      <c r="D16" t="s">
        <v>40</v>
      </c>
      <c r="H16" s="24">
        <f>+C24</f>
        <v>40</v>
      </c>
      <c r="I16" s="24">
        <f>+C32</f>
        <v>40</v>
      </c>
      <c r="J16" s="24">
        <f>+C40</f>
        <v>88</v>
      </c>
      <c r="K16" t="s">
        <v>53</v>
      </c>
    </row>
    <row r="17" spans="1:11" x14ac:dyDescent="0.2">
      <c r="H17" s="24">
        <f>+B24</f>
        <v>400</v>
      </c>
      <c r="I17" s="24">
        <f>+B32</f>
        <v>600</v>
      </c>
      <c r="J17" s="24">
        <f>+B40</f>
        <v>2200</v>
      </c>
      <c r="K17" t="s">
        <v>54</v>
      </c>
    </row>
    <row r="18" spans="1:11" ht="15" thickBot="1" x14ac:dyDescent="0.25"/>
    <row r="19" spans="1:11" x14ac:dyDescent="0.2">
      <c r="A19" s="139" t="s">
        <v>36</v>
      </c>
      <c r="B19" s="141" t="s">
        <v>5</v>
      </c>
      <c r="C19" s="142"/>
      <c r="D19" s="141" t="s">
        <v>6</v>
      </c>
      <c r="E19" s="143"/>
      <c r="H19" s="24"/>
      <c r="I19" s="24"/>
    </row>
    <row r="20" spans="1:11" x14ac:dyDescent="0.2">
      <c r="A20" s="140"/>
      <c r="B20" s="21" t="s">
        <v>19</v>
      </c>
      <c r="C20" s="22" t="s">
        <v>20</v>
      </c>
      <c r="D20" s="21" t="s">
        <v>19</v>
      </c>
      <c r="E20" s="23" t="s">
        <v>20</v>
      </c>
    </row>
    <row r="21" spans="1:11" x14ac:dyDescent="0.2">
      <c r="A21" s="13" t="s">
        <v>11</v>
      </c>
      <c r="B21" s="7">
        <v>400</v>
      </c>
      <c r="C21" s="8">
        <v>40</v>
      </c>
      <c r="D21" s="7"/>
      <c r="E21" s="14"/>
    </row>
    <row r="22" spans="1:11" x14ac:dyDescent="0.2">
      <c r="A22" s="13" t="s">
        <v>12</v>
      </c>
      <c r="B22" s="7"/>
      <c r="C22" s="8"/>
      <c r="D22" s="7">
        <v>1237.5</v>
      </c>
      <c r="E22" s="14">
        <v>123.75</v>
      </c>
    </row>
    <row r="23" spans="1:11" x14ac:dyDescent="0.2">
      <c r="A23" s="13" t="s">
        <v>13</v>
      </c>
      <c r="B23" s="7"/>
      <c r="C23" s="8"/>
      <c r="D23" s="7">
        <v>790</v>
      </c>
      <c r="E23" s="14">
        <v>79</v>
      </c>
    </row>
    <row r="24" spans="1:11" ht="15" thickBot="1" x14ac:dyDescent="0.25">
      <c r="A24" s="15" t="s">
        <v>14</v>
      </c>
      <c r="B24" s="16">
        <v>400</v>
      </c>
      <c r="C24" s="17">
        <v>40</v>
      </c>
      <c r="D24" s="16">
        <v>2027.5</v>
      </c>
      <c r="E24" s="18">
        <v>202.75</v>
      </c>
      <c r="F24" s="24">
        <f>+E24+C24</f>
        <v>242.75</v>
      </c>
    </row>
    <row r="25" spans="1:11" x14ac:dyDescent="0.2">
      <c r="B25" s="1"/>
      <c r="C25" s="1"/>
      <c r="D25" s="1"/>
      <c r="E25" s="1"/>
    </row>
    <row r="26" spans="1:11" ht="15" thickBot="1" x14ac:dyDescent="0.25">
      <c r="B26" s="1"/>
      <c r="C26" s="1"/>
      <c r="D26" s="1"/>
      <c r="E26" s="1"/>
    </row>
    <row r="27" spans="1:11" x14ac:dyDescent="0.2">
      <c r="A27" s="139" t="s">
        <v>37</v>
      </c>
      <c r="B27" s="141" t="s">
        <v>5</v>
      </c>
      <c r="C27" s="142"/>
      <c r="D27" s="141" t="s">
        <v>6</v>
      </c>
      <c r="E27" s="143"/>
    </row>
    <row r="28" spans="1:11" x14ac:dyDescent="0.2">
      <c r="A28" s="140"/>
      <c r="B28" s="21" t="s">
        <v>19</v>
      </c>
      <c r="C28" s="22" t="s">
        <v>20</v>
      </c>
      <c r="D28" s="21" t="s">
        <v>19</v>
      </c>
      <c r="E28" s="23" t="s">
        <v>20</v>
      </c>
    </row>
    <row r="29" spans="1:11" x14ac:dyDescent="0.2">
      <c r="A29" s="13" t="s">
        <v>11</v>
      </c>
      <c r="B29" s="7">
        <v>600</v>
      </c>
      <c r="C29" s="8">
        <v>40</v>
      </c>
      <c r="D29" s="7"/>
      <c r="E29" s="14"/>
    </row>
    <row r="30" spans="1:11" x14ac:dyDescent="0.2">
      <c r="A30" s="13" t="s">
        <v>12</v>
      </c>
      <c r="B30" s="7"/>
      <c r="C30" s="8"/>
      <c r="D30" s="7">
        <v>311.06250000000006</v>
      </c>
      <c r="E30" s="14">
        <v>148.12500000000003</v>
      </c>
    </row>
    <row r="31" spans="1:11" x14ac:dyDescent="0.2">
      <c r="A31" s="13" t="s">
        <v>13</v>
      </c>
      <c r="B31" s="7"/>
      <c r="C31" s="8"/>
      <c r="D31" s="7">
        <v>177.10000000000002</v>
      </c>
      <c r="E31" s="14">
        <v>84.333333333333343</v>
      </c>
    </row>
    <row r="32" spans="1:11" ht="15" thickBot="1" x14ac:dyDescent="0.25">
      <c r="A32" s="15" t="s">
        <v>14</v>
      </c>
      <c r="B32" s="16">
        <v>600</v>
      </c>
      <c r="C32" s="17">
        <v>40</v>
      </c>
      <c r="D32" s="16">
        <v>488.16250000000008</v>
      </c>
      <c r="E32" s="18">
        <v>232.45833333333337</v>
      </c>
      <c r="F32" s="24">
        <f>+E32+C32</f>
        <v>272.45833333333337</v>
      </c>
    </row>
    <row r="33" spans="1:6" x14ac:dyDescent="0.2">
      <c r="B33" s="1"/>
      <c r="C33" s="1"/>
      <c r="D33" s="1"/>
      <c r="E33" s="1"/>
    </row>
    <row r="34" spans="1:6" ht="15" thickBot="1" x14ac:dyDescent="0.25">
      <c r="B34" s="1"/>
      <c r="C34" s="1"/>
      <c r="D34" s="1"/>
      <c r="E34" s="1"/>
    </row>
    <row r="35" spans="1:6" x14ac:dyDescent="0.2">
      <c r="A35" s="139" t="s">
        <v>38</v>
      </c>
      <c r="B35" s="141" t="s">
        <v>5</v>
      </c>
      <c r="C35" s="142"/>
      <c r="D35" s="141" t="s">
        <v>6</v>
      </c>
      <c r="E35" s="143"/>
    </row>
    <row r="36" spans="1:6" x14ac:dyDescent="0.2">
      <c r="A36" s="140"/>
      <c r="B36" s="21" t="s">
        <v>19</v>
      </c>
      <c r="C36" s="22" t="s">
        <v>20</v>
      </c>
      <c r="D36" s="21" t="s">
        <v>19</v>
      </c>
      <c r="E36" s="23" t="s">
        <v>20</v>
      </c>
    </row>
    <row r="37" spans="1:6" x14ac:dyDescent="0.2">
      <c r="A37" s="13" t="s">
        <v>11</v>
      </c>
      <c r="B37" s="7">
        <v>2200</v>
      </c>
      <c r="C37" s="8">
        <v>88</v>
      </c>
      <c r="D37" s="7"/>
      <c r="E37" s="14"/>
    </row>
    <row r="38" spans="1:6" x14ac:dyDescent="0.2">
      <c r="A38" s="13" t="s">
        <v>12</v>
      </c>
      <c r="B38" s="7"/>
      <c r="C38" s="8"/>
      <c r="D38" s="7">
        <v>1725</v>
      </c>
      <c r="E38" s="14">
        <v>172.5</v>
      </c>
    </row>
    <row r="39" spans="1:6" x14ac:dyDescent="0.2">
      <c r="A39" s="13" t="s">
        <v>13</v>
      </c>
      <c r="B39" s="7"/>
      <c r="C39" s="8"/>
      <c r="D39" s="7">
        <v>910.00000000000011</v>
      </c>
      <c r="E39" s="14">
        <v>91.000000000000014</v>
      </c>
    </row>
    <row r="40" spans="1:6" ht="15" thickBot="1" x14ac:dyDescent="0.25">
      <c r="A40" s="15" t="s">
        <v>14</v>
      </c>
      <c r="B40" s="16">
        <v>2200</v>
      </c>
      <c r="C40" s="17">
        <v>88</v>
      </c>
      <c r="D40" s="16">
        <v>2635</v>
      </c>
      <c r="E40" s="18">
        <v>263.5</v>
      </c>
      <c r="F40" s="24">
        <f>+E40+C40</f>
        <v>351.5</v>
      </c>
    </row>
    <row r="41" spans="1:6" x14ac:dyDescent="0.2">
      <c r="B41" s="1"/>
      <c r="C41" s="1"/>
      <c r="D41" s="1"/>
      <c r="E41" s="1"/>
    </row>
  </sheetData>
  <protectedRanges>
    <protectedRange sqref="B12:B13 B4:B5 B7:B8" name="Bereich1"/>
    <protectedRange sqref="B9:D9" name="Bereich1_2"/>
  </protectedRanges>
  <mergeCells count="9">
    <mergeCell ref="A35:A36"/>
    <mergeCell ref="B35:C35"/>
    <mergeCell ref="D35:E35"/>
    <mergeCell ref="A19:A20"/>
    <mergeCell ref="B19:C19"/>
    <mergeCell ref="D19:E19"/>
    <mergeCell ref="A27:A28"/>
    <mergeCell ref="B27:C27"/>
    <mergeCell ref="D27:E27"/>
  </mergeCells>
  <conditionalFormatting sqref="A8:C8 A9">
    <cfRule type="expression" dxfId="4" priority="6">
      <formula>$B$12="nein"</formula>
    </cfRule>
  </conditionalFormatting>
  <conditionalFormatting sqref="A16">
    <cfRule type="expression" dxfId="3" priority="5">
      <formula>$B$19="nein"</formula>
    </cfRule>
  </conditionalFormatting>
  <conditionalFormatting sqref="B9">
    <cfRule type="expression" dxfId="2" priority="4">
      <formula>$B$13="nein"</formula>
    </cfRule>
  </conditionalFormatting>
  <conditionalFormatting sqref="C9">
    <cfRule type="expression" dxfId="1" priority="3">
      <formula>$B$13="nein"</formula>
    </cfRule>
  </conditionalFormatting>
  <conditionalFormatting sqref="D9">
    <cfRule type="expression" dxfId="0" priority="1">
      <formula>$B$13="nein"</formula>
    </cfRule>
  </conditionalFormatting>
  <dataValidations count="1">
    <dataValidation type="list" allowBlank="1" showInputMessage="1" showErrorMessage="1" sqref="B7">
      <formula1>#REF!</formula1>
    </dataValidation>
  </dataValidation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lm-Prämienberechnung 2.0"/>
    <f:field ref="objsubject" par="" edit="true" text=""/>
    <f:field ref="objcreatedby" par="" text="Wolfthaler, Josef, DDI, BSc"/>
    <f:field ref="objcreatedat" par="" text="16.12.2016 09:15:04"/>
    <f:field ref="objchangedby" par="" text="Rößler, Theresa, DI"/>
    <f:field ref="objmodifiedat" par="" text="20.01.2017 09:00:50"/>
    <f:field ref="doc_FSCFOLIO_1_1001_FieldDocumentNumber" par="" text=""/>
    <f:field ref="doc_FSCFOLIO_1_1001_FieldSubject" par="" edit="true" text=""/>
    <f:field ref="FSCFOLIO_1_1001_FieldCurrentUser" par="" text="Ing. Reinhold Limberger"/>
    <f:field ref="CCAPRECONFIG_15_1001_Objektname" par="" edit="true" text="Alm-Prämienberechnung 2.0"/>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Prämien für Alpung</vt:lpstr>
      <vt:lpstr>Beispiel</vt:lpstr>
      <vt:lpstr>'Prämien für Alpung'!Druckbereich</vt:lpstr>
      <vt:lpstr>GVE</vt:lpstr>
      <vt:lpstr>Modulation</vt:lpstr>
      <vt:lpstr>Tiere</vt:lpstr>
    </vt:vector>
  </TitlesOfParts>
  <Company>Landwirtschaftskammer OÖ</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Wolfthaler Josef</dc:creator>
  <cp:lastModifiedBy>Wolfthaler Josef</cp:lastModifiedBy>
  <cp:lastPrinted>2017-01-18T12:57:04Z</cp:lastPrinted>
  <dcterms:created xsi:type="dcterms:W3CDTF">2016-11-28T12:44:58Z</dcterms:created>
  <dcterms:modified xsi:type="dcterms:W3CDTF">2017-01-19T11:13:24Z</dcterms:modified>
</cp:coreProperties>
</file>

<file path=docProps/custom.xml><?xml version="1.0" encoding="utf-8"?>
<Properties xmlns="http://schemas.openxmlformats.org/officeDocument/2006/custom-properties" xmlns:vt="http://schemas.openxmlformats.org/officeDocument/2006/docPropsVTypes">
  <property name="FSC#LKOOEDOK@1000.3800:EigentuemerDienststelle" pid="2" fmtid="{D5CDD505-2E9C-101B-9397-08002B2CF9AE}">
    <vt:lpwstr/>
  </property>
  <property name="FSC#LKOOEDOK@1000.3800:EigentuemerKostenstelleNr" pid="3" fmtid="{D5CDD505-2E9C-101B-9397-08002B2CF9AE}">
    <vt:lpwstr>415</vt:lpwstr>
  </property>
  <property name="FSC#LKOOEDOK@1000.3800:EigentuemerAnschrift" pid="4" fmtid="{D5CDD505-2E9C-101B-9397-08002B2CF9AE}">
    <vt:lpwstr>Spitzbergstraße 8</vt:lpwstr>
  </property>
  <property name="FSC#LKOOEDOK@1000.3800:EigentuemerPostort" pid="5" fmtid="{D5CDD505-2E9C-101B-9397-08002B2CF9AE}">
    <vt:lpwstr>4461 Laussa</vt:lpwstr>
  </property>
  <property name="FSC#LKOOEDOK@1000.3800:Objektname" pid="6" fmtid="{D5CDD505-2E9C-101B-9397-08002B2CF9AE}">
    <vt:lpwstr>Alm-Prämienberechnung 2.0</vt:lpwstr>
  </property>
  <property name="FSC#LKOOEDOK@1000.3800:Betreff" pid="7" fmtid="{D5CDD505-2E9C-101B-9397-08002B2CF9AE}">
    <vt:lpwstr/>
  </property>
  <property name="FSC#LKOOEDOK@1000.3800:Gruppe" pid="8" fmtid="{D5CDD505-2E9C-101B-9397-08002B2CF9AE}">
    <vt:lpwstr>B-SR (BBK Steyr)</vt:lpwstr>
  </property>
  <property name="FSC#LKOOEDOK@1000.3800:EigentuemerTelefon" pid="9" fmtid="{D5CDD505-2E9C-101B-9397-08002B2CF9AE}">
    <vt:lpwstr>+43 (50) 6902-4522</vt:lpwstr>
  </property>
  <property name="FSC#LKOOEDOK@1000.3800:Versionsnummer" pid="10" fmtid="{D5CDD505-2E9C-101B-9397-08002B2CF9AE}">
    <vt:lpwstr>2</vt:lpwstr>
  </property>
  <property name="FSC#LKOOEDOK@1000.3800:EigentuemerName" pid="11" fmtid="{D5CDD505-2E9C-101B-9397-08002B2CF9AE}">
    <vt:lpwstr>DDI Josef Wolfthaler</vt:lpwstr>
  </property>
  <property name="FSC#LKOOEDOK@1000.3800:EigentuemerMaNr" pid="12" fmtid="{D5CDD505-2E9C-101B-9397-08002B2CF9AE}">
    <vt:lpwstr>4579</vt:lpwstr>
  </property>
  <property name="FSC#LKOOEDOK@1000.3800:EigentuemerEMail" pid="13" fmtid="{D5CDD505-2E9C-101B-9397-08002B2CF9AE}">
    <vt:lpwstr>josef.wolfthaler@lk-ooe.at</vt:lpwstr>
  </property>
  <property name="FSC#LKOOEDOK@1000.3800:EigentuemerPersonEMail" pid="14" fmtid="{D5CDD505-2E9C-101B-9397-08002B2CF9AE}">
    <vt:lpwstr>josef.wolfthaler@lk-ooe.at</vt:lpwstr>
  </property>
  <property name="FSC#LKOOEDOK@1000.3800:DstTelefon" pid="15" fmtid="{D5CDD505-2E9C-101B-9397-08002B2CF9AE}">
    <vt:lpwstr>+43 (50) 6902-4500</vt:lpwstr>
  </property>
  <property name="FSC#LKOOEDOK@1000.3800:DstPostort" pid="16" fmtid="{D5CDD505-2E9C-101B-9397-08002B2CF9AE}">
    <vt:lpwstr>4400 Steyr</vt:lpwstr>
  </property>
  <property name="FSC#LKOOEDOK@1000.3800:DstOrt" pid="17" fmtid="{D5CDD505-2E9C-101B-9397-08002B2CF9AE}">
    <vt:lpwstr>Steyr</vt:lpwstr>
  </property>
  <property name="FSC#LKOOEDOK@1000.3800:DstOrtKurz" pid="18" fmtid="{D5CDD505-2E9C-101B-9397-08002B2CF9AE}">
    <vt:lpwstr>Steyr</vt:lpwstr>
  </property>
  <property name="FSC#LKOOEDOK@1000.3800:DstName" pid="19" fmtid="{D5CDD505-2E9C-101B-9397-08002B2CF9AE}">
    <vt:lpwstr>Bezirksbauernkammer Steyr</vt:lpwstr>
  </property>
  <property name="FSC#LKOOEDOK@1000.3800:DstFax" pid="20" fmtid="{D5CDD505-2E9C-101B-9397-08002B2CF9AE}">
    <vt:lpwstr>+43 (50) 6902-94500</vt:lpwstr>
  </property>
  <property name="FSC#LKOOEDOK@1000.3800:DstEMail" pid="21" fmtid="{D5CDD505-2E9C-101B-9397-08002B2CF9AE}">
    <vt:lpwstr>bk-sr@lk-ooe.at</vt:lpwstr>
  </property>
  <property name="FSC#LKOOEDOK@1000.3800:DstAnschrift" pid="22" fmtid="{D5CDD505-2E9C-101B-9397-08002B2CF9AE}">
    <vt:lpwstr>Tomitzstraße 1</vt:lpwstr>
  </property>
  <property name="FSC#LKOOEDOK@1000.3800:AenderungsID" pid="23" fmtid="{D5CDD505-2E9C-101B-9397-08002B2CF9AE}">
    <vt:lpwstr>lk-ooe\roesthe</vt:lpwstr>
  </property>
  <property name="FSC#LKOOEDOK@1000.3800:EigentuemerID" pid="24" fmtid="{D5CDD505-2E9C-101B-9397-08002B2CF9AE}">
    <vt:lpwstr>lk-ooe\wolfjos</vt:lpwstr>
  </property>
  <property name="FSC#LKOOEDOK@1000.3800:KundeName" pid="25" fmtid="{D5CDD505-2E9C-101B-9397-08002B2CF9AE}">
    <vt:lpwstr/>
  </property>
  <property name="FSC#LKOOEDOK@1000.3800:KundeStrasse" pid="26" fmtid="{D5CDD505-2E9C-101B-9397-08002B2CF9AE}">
    <vt:lpwstr/>
  </property>
  <property name="FSC#LKOOEDOK@1000.3800:KundeOrt" pid="27" fmtid="{D5CDD505-2E9C-101B-9397-08002B2CF9AE}">
    <vt:lpwstr/>
  </property>
  <property name="FSC#LKOOEDOK@1000.3800:AenderungsDatum" pid="28" fmtid="{D5CDD505-2E9C-101B-9397-08002B2CF9AE}">
    <vt:lpwstr>20-01-2017</vt:lpwstr>
  </property>
  <property name="FSC#LKOOEDOK@1000.3800:Adresse" pid="29" fmtid="{D5CDD505-2E9C-101B-9397-08002B2CF9AE}">
    <vt:lpwstr>COO.1000.3800.7.4574906</vt:lpwstr>
  </property>
  <property name="FSC#LKOOEDOK@1000.3800:KundeGrussformel" pid="30" fmtid="{D5CDD505-2E9C-101B-9397-08002B2CF9AE}">
    <vt:lpwstr>Sehr geehrte Damen und Herren</vt:lpwstr>
  </property>
  <property name="FSC#LKOOEDOK@1000.3800:KundeAnschrift" pid="31" fmtid="{D5CDD505-2E9C-101B-9397-08002B2CF9AE}">
    <vt:lpwstr/>
  </property>
  <property name="FSC#LKOOEDOK@1000.3800:KundeTelefon" pid="32" fmtid="{D5CDD505-2E9C-101B-9397-08002B2CF9AE}">
    <vt:lpwstr/>
  </property>
  <property name="FSC#LKOOEDOK@1000.3800:KundeEmail" pid="33" fmtid="{D5CDD505-2E9C-101B-9397-08002B2CF9AE}">
    <vt:lpwstr/>
  </property>
  <property name="FSC#LKOOEDOK@1000.3800:Kategorie" pid="34" fmtid="{D5CDD505-2E9C-101B-9397-08002B2CF9AE}">
    <vt:lpwstr/>
  </property>
  <property name="FSC#LKOOEDOK@1000.3800:Titel" pid="35" fmtid="{D5CDD505-2E9C-101B-9397-08002B2CF9AE}">
    <vt:lpwstr/>
  </property>
  <property name="FSC#LKOOEDOK@1000.3800:Thema" pid="36" fmtid="{D5CDD505-2E9C-101B-9397-08002B2CF9AE}">
    <vt:lpwstr/>
  </property>
  <property name="FSC#LKOOEDOK@1000.3800:DatumVorlage" pid="37" fmtid="{D5CDD505-2E9C-101B-9397-08002B2CF9AE}">
    <vt:lpwstr/>
  </property>
  <property name="FSC#LKOOEDOK@1000.3800:Bereich" pid="38" fmtid="{D5CDD505-2E9C-101B-9397-08002B2CF9AE}">
    <vt:lpwstr/>
  </property>
  <property name="FSC#LKOOEDOK@1000.3800:Stichworte" pid="39" fmtid="{D5CDD505-2E9C-101B-9397-08002B2CF9AE}">
    <vt:lpwstr/>
  </property>
  <property name="FSC#LKOOEDOK@1000.3800:Kommentar" pid="40" fmtid="{D5CDD505-2E9C-101B-9397-08002B2CF9AE}">
    <vt:lpwstr/>
  </property>
  <property name="FSC#LKOOEDOK@1000.3800:ProduktEbene4" pid="41" fmtid="{D5CDD505-2E9C-101B-9397-08002B2CF9AE}">
    <vt:lpwstr>Almwirtschaft allgemein</vt:lpwstr>
  </property>
  <property name="FSC#LKOOEDOK@1000.3800:Geburtsdatum" pid="42" fmtid="{D5CDD505-2E9C-101B-9397-08002B2CF9AE}">
    <vt:lpwstr/>
  </property>
  <property name="FSC#LKOOEDOK@1000.3800:Sozialversicherungsnummer" pid="43" fmtid="{D5CDD505-2E9C-101B-9397-08002B2CF9AE}">
    <vt:lpwstr/>
  </property>
  <property name="FSC#LKOOEDOK@1000.3800:KundeMobil" pid="44" fmtid="{D5CDD505-2E9C-101B-9397-08002B2CF9AE}">
    <vt:lpwstr/>
  </property>
  <property name="FSC#LKOOEDOK@1000.3800:KundeBNR" pid="45" fmtid="{D5CDD505-2E9C-101B-9397-08002B2CF9AE}">
    <vt:lpwstr/>
  </property>
  <property name="FSC#LKOOEDOK@1000.3800:KundeHomepage" pid="46" fmtid="{D5CDD505-2E9C-101B-9397-08002B2CF9AE}">
    <vt:lpwstr/>
  </property>
  <property name="FSC#COOELAK@1.1001:Subject" pid="47" fmtid="{D5CDD505-2E9C-101B-9397-08002B2CF9AE}">
    <vt:lpwstr/>
  </property>
  <property name="FSC#COOELAK@1.1001:CreatedAt" pid="48" fmtid="{D5CDD505-2E9C-101B-9397-08002B2CF9AE}">
    <vt:lpwstr>16.12.2016</vt:lpwstr>
  </property>
  <property name="FSC#COOSYSTEM@1.1:Container" pid="49" fmtid="{D5CDD505-2E9C-101B-9397-08002B2CF9AE}">
    <vt:lpwstr>COO.1000.3800.7.4574906</vt:lpwstr>
  </property>
  <property name="FSC#FSCFOLIO@1.1001:docpropproject" pid="50" fmtid="{D5CDD505-2E9C-101B-9397-08002B2CF9AE}">
    <vt:lpwstr/>
  </property>
</Properties>
</file>