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5" windowWidth="24585" windowHeight="11895" tabRatio="724"/>
  </bookViews>
  <sheets>
    <sheet name="Prämien für Alpung" sheetId="1" r:id="rId1"/>
    <sheet name="Beispiel" sheetId="2" state="hidden" r:id="rId2"/>
  </sheets>
  <definedNames>
    <definedName name="_xlnm.Print_Area" localSheetId="0">'Prämien für Alpung'!$A$1:$E$49</definedName>
    <definedName name="GVE">'Prämien für Alpung'!$G$56:$J$78</definedName>
    <definedName name="Modulation">'Prämien für Alpung'!$J$85</definedName>
    <definedName name="Tiere">'Prämien für Alpung'!$G$56:$G$77</definedName>
  </definedNames>
  <calcPr calcId="145621" iterateDelta="1E-4"/>
</workbook>
</file>

<file path=xl/calcChain.xml><?xml version="1.0" encoding="utf-8"?>
<calcChain xmlns="http://schemas.openxmlformats.org/spreadsheetml/2006/main">
  <c r="D46" i="1" l="1"/>
  <c r="H15" i="1" l="1"/>
  <c r="H16" i="1"/>
  <c r="H17" i="1"/>
  <c r="H18" i="1"/>
  <c r="H14" i="1"/>
  <c r="G15" i="1"/>
  <c r="G16" i="1"/>
  <c r="G17" i="1"/>
  <c r="G18" i="1"/>
  <c r="G14" i="1"/>
  <c r="D44" i="1" s="1"/>
  <c r="H28" i="1"/>
  <c r="H29" i="1"/>
  <c r="H30" i="1"/>
  <c r="H31" i="1"/>
  <c r="H27" i="1"/>
  <c r="G28" i="1"/>
  <c r="G29" i="1"/>
  <c r="G30" i="1"/>
  <c r="G31" i="1"/>
  <c r="G27" i="1"/>
  <c r="D45" i="1" l="1"/>
  <c r="B19" i="1"/>
  <c r="D42" i="1" l="1"/>
  <c r="D38" i="1" s="1"/>
  <c r="E45" i="1"/>
  <c r="J45" i="1"/>
  <c r="J44" i="1"/>
  <c r="J43" i="1"/>
  <c r="J42" i="1"/>
  <c r="J41" i="1"/>
  <c r="J40" i="1"/>
  <c r="E42" i="1" l="1"/>
  <c r="E38" i="1" s="1"/>
  <c r="B32" i="1"/>
  <c r="J84" i="1" l="1"/>
  <c r="J83" i="1"/>
  <c r="J82" i="1"/>
  <c r="J81" i="1"/>
  <c r="H48" i="1"/>
  <c r="H47" i="1"/>
  <c r="H38" i="1"/>
  <c r="H37" i="1" s="1"/>
  <c r="D43" i="1" s="1"/>
  <c r="J85" i="1" l="1"/>
  <c r="B41" i="1" s="1"/>
  <c r="C41" i="1" s="1"/>
  <c r="E43" i="1"/>
  <c r="E46" i="1"/>
  <c r="B39" i="1" l="1"/>
  <c r="C39" i="1" s="1"/>
  <c r="B40" i="1"/>
  <c r="C40" i="1" s="1"/>
  <c r="I15" i="2"/>
  <c r="J15" i="2"/>
  <c r="H15" i="2"/>
  <c r="I12" i="2"/>
  <c r="J12" i="2"/>
  <c r="H12" i="2"/>
  <c r="H16" i="2"/>
  <c r="I16" i="2"/>
  <c r="J16" i="2"/>
  <c r="H14" i="2"/>
  <c r="J17" i="2"/>
  <c r="I17" i="2"/>
  <c r="H17" i="2"/>
  <c r="J14" i="2"/>
  <c r="I14" i="2"/>
  <c r="I13" i="2"/>
  <c r="H13" i="2"/>
  <c r="H10" i="2"/>
  <c r="I10" i="2"/>
  <c r="J10" i="2"/>
  <c r="I9" i="2"/>
  <c r="J9" i="2"/>
  <c r="H9" i="2"/>
  <c r="I8" i="2"/>
  <c r="J8" i="2"/>
  <c r="H8" i="2"/>
  <c r="I7" i="2"/>
  <c r="J7" i="2"/>
  <c r="D9" i="2"/>
  <c r="I5" i="2"/>
  <c r="J5" i="2"/>
  <c r="I4" i="2"/>
  <c r="J4" i="2"/>
  <c r="H4" i="2"/>
  <c r="C38" i="1" l="1"/>
  <c r="C47" i="1" s="1"/>
  <c r="B38" i="1"/>
  <c r="B47" i="1" s="1"/>
  <c r="J13" i="2"/>
  <c r="F32" i="2"/>
  <c r="F24" i="2"/>
  <c r="C9" i="2"/>
  <c r="B9" i="2"/>
  <c r="E44" i="1" l="1"/>
  <c r="E47" i="1" s="1"/>
  <c r="D47" i="1"/>
  <c r="F40" i="2"/>
</calcChain>
</file>

<file path=xl/sharedStrings.xml><?xml version="1.0" encoding="utf-8"?>
<sst xmlns="http://schemas.openxmlformats.org/spreadsheetml/2006/main" count="208" uniqueCount="123">
  <si>
    <t>Almfutterfläche</t>
  </si>
  <si>
    <t>Summe RGVE auf Alm</t>
  </si>
  <si>
    <t>ja</t>
  </si>
  <si>
    <t>nein</t>
  </si>
  <si>
    <t>ha</t>
  </si>
  <si>
    <t>für Almbewirtschafter</t>
  </si>
  <si>
    <t>für Heimbetrieb</t>
  </si>
  <si>
    <t>Berechnungsgrundlage AZ auf Almen</t>
  </si>
  <si>
    <t>Kalkulationsbasis je ha</t>
  </si>
  <si>
    <t>Fix</t>
  </si>
  <si>
    <t>je EP</t>
  </si>
  <si>
    <t>ÖPUL</t>
  </si>
  <si>
    <t>AZ</t>
  </si>
  <si>
    <t>DZ (inkl. gekoppelte Stützung)</t>
  </si>
  <si>
    <t>Summe</t>
  </si>
  <si>
    <t>EP</t>
  </si>
  <si>
    <t>RGVE</t>
  </si>
  <si>
    <t>Angaben zum Heimbetrieb</t>
  </si>
  <si>
    <t>Angaben zur Alm</t>
  </si>
  <si>
    <t>€ Summe</t>
  </si>
  <si>
    <t>€ je RGVE</t>
  </si>
  <si>
    <t>Alm mit Allradtraktor und Anhänger über Weg mit Unterbau erreichbar</t>
  </si>
  <si>
    <t>Alm nur mit Seilbahn oder Bergbauernspezialmaschine erreichbar</t>
  </si>
  <si>
    <t>Alm nur über Fußweg oder Viehtriebweg erreichbar</t>
  </si>
  <si>
    <t xml:space="preserve">Förderfähige Alm-Fläche für die AZ-Berechnung </t>
  </si>
  <si>
    <t>Kalbinnen</t>
  </si>
  <si>
    <t>Summe vom Betrieb aufgetriebene RGVE</t>
  </si>
  <si>
    <t>Erschwernispunkte</t>
  </si>
  <si>
    <t>Welche Tiere werden aufgetrieben?</t>
  </si>
  <si>
    <t>Erreichbarkeit der Alm</t>
  </si>
  <si>
    <t>DZ für Alm zugewiesen/übertragen?</t>
  </si>
  <si>
    <r>
      <t xml:space="preserve">Anzahl der dem Heimbetrieb zugewiesenen Alm-DZ 
</t>
    </r>
    <r>
      <rPr>
        <i/>
        <sz val="8"/>
        <rFont val="Arial"/>
        <family val="2"/>
      </rPr>
      <t>(auf Basis der Erstzuweisung 2015 bzw. nachträglicher Übertragung)</t>
    </r>
  </si>
  <si>
    <t>Höhe der DZ auf der Alm</t>
  </si>
  <si>
    <t>ÖPUL-Maßnahme "Alpung" beantragt?</t>
  </si>
  <si>
    <t>ÖPUL-Maßnahme "Behirtung" beantragt? (ÖPUL)</t>
  </si>
  <si>
    <t>3 Beispielbetriebe</t>
  </si>
  <si>
    <t>A)</t>
  </si>
  <si>
    <t>B)</t>
  </si>
  <si>
    <t>C)</t>
  </si>
  <si>
    <t>Mutterkühe</t>
  </si>
  <si>
    <t>mit Allrad erreichbar</t>
  </si>
  <si>
    <t>Angaben zum Heimbetrieb / Auftreiber</t>
  </si>
  <si>
    <t>… Erschwernisspunkten</t>
  </si>
  <si>
    <t>… aufgetriebene RGVE (Kalbinnen)</t>
  </si>
  <si>
    <t>… RGVE in Summe</t>
  </si>
  <si>
    <t>Auftreiber …</t>
  </si>
  <si>
    <t>mit …</t>
  </si>
  <si>
    <t>treiben auf Alm mit …</t>
  </si>
  <si>
    <t>… Alpung (ÖUPUL)?</t>
  </si>
  <si>
    <t>… Behirtung (ÖPUL)?</t>
  </si>
  <si>
    <t>… € DZ pro ha,</t>
  </si>
  <si>
    <t>… ha Almfutterfläche und</t>
  </si>
  <si>
    <t>Auftreiber erhält dafür …</t>
  </si>
  <si>
    <t>pro RGVE</t>
  </si>
  <si>
    <t>in Summe</t>
  </si>
  <si>
    <t>Almbewirtschafter erhält dafür …</t>
  </si>
  <si>
    <t>pro Kalbin</t>
  </si>
  <si>
    <t xml:space="preserve"> +++ </t>
  </si>
  <si>
    <t>Kleinpferde (&lt;300 kg, &lt;148 cm) ½ bis 3 Jahre</t>
  </si>
  <si>
    <t>Kleinpferde (&lt;300 kg, &lt;148 cm) &gt; 3 Jahre</t>
  </si>
  <si>
    <t>Pferde (&gt;500 kg, &gt;148 cm) ½ bis 3 Jahre</t>
  </si>
  <si>
    <t xml:space="preserve"> +++</t>
  </si>
  <si>
    <t>GVE-Schlüssel</t>
  </si>
  <si>
    <t>vom Betrieb aufgetriebene Vieheinheiten</t>
  </si>
  <si>
    <t>Stück</t>
  </si>
  <si>
    <t>Gekoppelte Stützung</t>
  </si>
  <si>
    <t>GVE</t>
  </si>
  <si>
    <t>gekoppelte Stützung</t>
  </si>
  <si>
    <t>Ereichbarkeit der Alm</t>
  </si>
  <si>
    <t>Angaben zur Alm / Almbewirtschaftung</t>
  </si>
  <si>
    <t>Summe aufgetriebene Vieheinheiten</t>
  </si>
  <si>
    <t>€  je RGVE</t>
  </si>
  <si>
    <t>Anteilige Alm-Futterfläche</t>
  </si>
  <si>
    <t>davon gekoppelte Stützung</t>
  </si>
  <si>
    <t>davon Direktzahlungen</t>
  </si>
  <si>
    <t>davon Alpung</t>
  </si>
  <si>
    <t>davon Tierschutz Weide</t>
  </si>
  <si>
    <t>ÖPUL-Maßnahmen</t>
  </si>
  <si>
    <t>josef.wolfthaler@lk-ooe.at</t>
  </si>
  <si>
    <t>Heimfutterfläche</t>
  </si>
  <si>
    <r>
      <rPr>
        <b/>
        <sz val="10"/>
        <rFont val="Arial"/>
        <family val="2"/>
      </rPr>
      <t>Direktzahlungen</t>
    </r>
    <r>
      <rPr>
        <sz val="10"/>
        <rFont val="Arial"/>
        <family val="2"/>
      </rPr>
      <t xml:space="preserve"> über Almfutterfläche 
zugewiesen/übertragen/aktiviert?</t>
    </r>
  </si>
  <si>
    <r>
      <rPr>
        <b/>
        <sz val="10"/>
        <rFont val="Arial"/>
        <family val="2"/>
      </rPr>
      <t>ÖPUL-Maßnahme</t>
    </r>
    <r>
      <rPr>
        <sz val="10"/>
        <rFont val="Arial"/>
        <family val="2"/>
      </rPr>
      <t xml:space="preserve"> "Tierschutz Weide" beantragt?</t>
    </r>
  </si>
  <si>
    <t>Zahlungsansprüche über Almfutterfläche zugewiesenen/übertragen/aktiviert</t>
  </si>
  <si>
    <t>Mutterschafe und Mutterziegen</t>
  </si>
  <si>
    <t>Milchkühe (gemolken)</t>
  </si>
  <si>
    <t>Zuschlag für auf der Alm gemolkene Milchkühe, Milchschafe
und Milchziegen</t>
  </si>
  <si>
    <t>Rinder &lt; ½ Jahr</t>
  </si>
  <si>
    <t>sonstige Rinder &gt; 2 Jahre</t>
  </si>
  <si>
    <t>Rinder ½ bis &lt; 2 Jahre</t>
  </si>
  <si>
    <t>Zwergzebu und andere Zwergrinder - Milchkühe (gemolken)</t>
  </si>
  <si>
    <t>Zwergzebu und andere Zwergrinder ½ bis &lt; 2 Jahre</t>
  </si>
  <si>
    <t>Zwergzebu und andere Zwergrinder &lt; ½ Jahr</t>
  </si>
  <si>
    <t>sonstige Zwergzebu und andere Zwergrinder &gt; 2 Jahre</t>
  </si>
  <si>
    <t>Milchschafe und Milchziegen (gemolken)</t>
  </si>
  <si>
    <t>Schafe / Ziegen &lt; 1 Jahr</t>
  </si>
  <si>
    <t>sonstige Schafe / Ziegen &gt; 1 Jahr</t>
  </si>
  <si>
    <t>Kleinpferde (&lt;300 kg, &lt;148 cm) &lt; ½ Jahr</t>
  </si>
  <si>
    <t>Pferde (&gt;500 kg, &gt;148 cm) &lt; ½ Jahr</t>
  </si>
  <si>
    <t>Pferde (&gt;500 kg, &gt;148 cm) &gt; 3 Jahre</t>
  </si>
  <si>
    <t>davon Zuschuss für gemolkene Milchkühe, -schafe, -ziegen</t>
  </si>
  <si>
    <t>für Auftreiber (Heimbetrieb)</t>
  </si>
  <si>
    <t>davon Behirtung</t>
  </si>
  <si>
    <t>Ausgleichszulage</t>
  </si>
  <si>
    <t>Direktzahlung (inkl. gekoppelte Stützung)</t>
  </si>
  <si>
    <t>Anzahl der Hirten</t>
  </si>
  <si>
    <t>Behirtungszuschlag Hirte 1</t>
  </si>
  <si>
    <t>Behirtungszuschlag Hirte 2</t>
  </si>
  <si>
    <t>Modulation</t>
  </si>
  <si>
    <t>Mudulationsfaktor</t>
  </si>
  <si>
    <t>Bei Fragen und Anregungen wenden Sie sich bitte an:</t>
  </si>
  <si>
    <r>
      <rPr>
        <sz val="9"/>
        <rFont val="Arial"/>
        <family val="2"/>
      </rPr>
      <t xml:space="preserve">oder </t>
    </r>
    <r>
      <rPr>
        <u/>
        <sz val="9"/>
        <color rgb="FF0070C0"/>
        <rFont val="Arial"/>
        <family val="2"/>
      </rPr>
      <t>reinhold.limberger@lk-ooe.at</t>
    </r>
  </si>
  <si>
    <t>Fehler! - RGVE auf Alm geringer als vom 
Heimbetrieb aufgetriebene RGVE!</t>
  </si>
  <si>
    <t>Mutterkühe, Milchkühe (trockenstehend)</t>
  </si>
  <si>
    <t>Zwergzebu und andere Zwergrinder - Mutterkühe, Milchkühe (trockenstehend)</t>
  </si>
  <si>
    <t>Auf Almflächen wurde bei der Zahlungsansprüche-Erstzuweisung ein Verringerungskoeffizient von 80% angewandt (zB. 10 ha Almfläche = 2 ZA).</t>
  </si>
  <si>
    <t>Höhe der betrieblichen Direktzahlungen</t>
  </si>
  <si>
    <t>€ pro ha  (291 € ab 2019)</t>
  </si>
  <si>
    <r>
      <rPr>
        <b/>
        <sz val="9"/>
        <rFont val="Arial"/>
        <family val="2"/>
      </rPr>
      <t>Nutzungshinweise:</t>
    </r>
    <r>
      <rPr>
        <sz val="9"/>
        <rFont val="Arial"/>
        <family val="2"/>
      </rPr>
      <t xml:space="preserve">
Es wird von den Landwirtschaftskammern, dem Ersteller und dem Agrarnet keinerlei Haftung  bezüglich Softwareproblemen, Berechnungsfehler usw. übernommen.
Trotz sorgfältiger Prüfung aller Rechnungsschritte sind Fehler nicht ausgeschlossen, das Ergebnis ist ohne Gewähr, es wird keinerlei Haftung übernommen und es lässt sich durch diese Berechnungen kein Anspruch auf Einhaltung der ÖPUL-Richtlinien ableiten. 
Dieses Berechnungsprogramm soll nur von Personen verwendet werden, die über den aktuellen Stand der Richtlinien geschult sind. 
Falsche Ergebnisse können auch durch fehlerhafte Eingaben auftreten!</t>
    </r>
  </si>
  <si>
    <t>nur in den hellen gelben Zellen können Daten eingegeben werden</t>
  </si>
  <si>
    <t>die grünen Zellen sind Auswahlzellen, Sie können Tiere, Anzahl etc. auswählen.</t>
  </si>
  <si>
    <t>Version vom 18. Jänner 2017</t>
  </si>
  <si>
    <t>Prämien für Alpung</t>
  </si>
  <si>
    <r>
      <t>LK Alm-Prämienrechner</t>
    </r>
    <r>
      <rPr>
        <sz val="12"/>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</si>
</sst>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0.0"/>
    <numFmt numFmtId="165" formatCode="_-* #,##0_-;\-* #,##0_-;_-* &quot;-&quot;??_-;_-@_-"/>
    <numFmt numFmtId="166" formatCode="#,##0.00\ ;\-#,##0.00\ ;&quot; -&quot;#\ ;@\ "/>
    <numFmt numFmtId="167" formatCode="* #,##0.00\ ;\-* #,##0.00\ ;* \-#\ ;@\ "/>
  </numFmts>
  <fonts count="41" x14ac:knownFonts="1">
    <font>
      <sz val="11"/>
      <color theme="1"/>
      <name val="Arial"/>
      <family val="2"/>
    </font>
    <font>
      <b/>
      <sz val="15"/>
      <color theme="3"/>
      <name val="Arial"/>
      <family val="2"/>
    </font>
    <font>
      <b/>
      <sz val="13"/>
      <color theme="3"/>
      <name val="Arial"/>
      <family val="2"/>
    </font>
    <font>
      <sz val="10"/>
      <name val="Arial"/>
      <family val="2"/>
    </font>
    <font>
      <sz val="8"/>
      <name val="Arial"/>
      <family val="2"/>
    </font>
    <font>
      <sz val="9"/>
      <name val="Arial"/>
      <family val="2"/>
    </font>
    <font>
      <i/>
      <sz val="8"/>
      <name val="Arial"/>
      <family val="2"/>
    </font>
    <font>
      <b/>
      <sz val="10"/>
      <name val="Arial"/>
      <family val="2"/>
    </font>
    <font>
      <i/>
      <sz val="9"/>
      <name val="Arial"/>
      <family val="2"/>
    </font>
    <font>
      <i/>
      <sz val="9"/>
      <color theme="0" tint="-0.499984740745262"/>
      <name val="Arial"/>
      <family val="2"/>
    </font>
    <font>
      <u/>
      <sz val="10"/>
      <color indexed="12"/>
      <name val="Arial"/>
      <family val="2"/>
    </font>
    <font>
      <i/>
      <sz val="10"/>
      <color theme="1"/>
      <name val="Arial"/>
      <family val="2"/>
    </font>
    <font>
      <u/>
      <sz val="9"/>
      <color indexed="12"/>
      <name val="Arial"/>
      <family val="2"/>
    </font>
    <font>
      <u/>
      <sz val="9"/>
      <color rgb="FF0070C0"/>
      <name val="Arial"/>
      <family val="2"/>
    </font>
    <font>
      <sz val="9"/>
      <color rgb="FF002060"/>
      <name val="Arial"/>
      <family val="2"/>
    </font>
    <font>
      <i/>
      <sz val="9"/>
      <color theme="0"/>
      <name val="Arial"/>
      <family val="2"/>
    </font>
    <font>
      <i/>
      <sz val="10"/>
      <color theme="0" tint="-0.249977111117893"/>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0"/>
      <name val="Mangal"/>
      <family val="2"/>
    </font>
    <font>
      <sz val="11"/>
      <color indexed="60"/>
      <name val="Arial"/>
      <family val="2"/>
    </font>
    <font>
      <sz val="11"/>
      <color indexed="20"/>
      <name val="Arial"/>
      <family val="2"/>
    </font>
    <font>
      <sz val="11"/>
      <color indexed="8"/>
      <name val="Arial"/>
      <family val="2"/>
    </font>
    <font>
      <sz val="11"/>
      <color indexed="52"/>
      <name val="Arial"/>
      <family val="2"/>
    </font>
    <font>
      <sz val="11"/>
      <color indexed="10"/>
      <name val="Arial"/>
      <family val="2"/>
    </font>
    <font>
      <b/>
      <sz val="11"/>
      <color indexed="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1"/>
      <name val="Arial"/>
      <family val="2"/>
    </font>
    <font>
      <sz val="12"/>
      <name val="Arial"/>
      <family val="2"/>
    </font>
    <font>
      <b/>
      <sz val="9"/>
      <name val="Arial"/>
      <family val="2"/>
    </font>
    <font>
      <b/>
      <sz val="20"/>
      <name val="Arial"/>
      <family val="2"/>
    </font>
    <font>
      <b/>
      <sz val="60"/>
      <color indexed="21"/>
      <name val="Calibri"/>
      <family val="2"/>
    </font>
    <font>
      <sz val="10"/>
      <color theme="1"/>
      <name val="Arial"/>
      <family val="2"/>
    </font>
  </fonts>
  <fills count="1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indexed="49"/>
        <bgColor indexed="57"/>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4"/>
        <bgColor indexed="24"/>
      </patternFill>
    </fill>
    <fill>
      <patternFill patternType="solid">
        <fgColor indexed="13"/>
        <bgColor indexed="51"/>
      </patternFill>
    </fill>
    <fill>
      <patternFill patternType="solid">
        <fgColor indexed="27"/>
        <bgColor indexed="41"/>
      </patternFill>
    </fill>
    <fill>
      <patternFill patternType="solid">
        <fgColor indexed="26"/>
        <bgColor indexed="16"/>
      </patternFill>
    </fill>
    <fill>
      <patternFill patternType="solid">
        <fgColor indexed="14"/>
        <bgColor indexed="20"/>
      </patternFill>
    </fill>
    <fill>
      <patternFill patternType="solid">
        <fgColor indexed="55"/>
        <bgColor indexed="23"/>
      </patternFill>
    </fill>
    <fill>
      <patternFill patternType="solid">
        <fgColor indexed="42"/>
        <bgColor indexed="15"/>
      </patternFill>
    </fill>
    <fill>
      <patternFill patternType="solid">
        <fgColor indexed="9"/>
        <bgColor indexed="28"/>
      </patternFill>
    </fill>
  </fills>
  <borders count="69">
    <border>
      <left/>
      <right/>
      <top/>
      <bottom/>
      <diagonal/>
    </border>
    <border>
      <left/>
      <right/>
      <top/>
      <bottom style="thick">
        <color theme="4"/>
      </bottom>
      <diagonal/>
    </border>
    <border>
      <left style="medium">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bottom style="medium">
        <color theme="4"/>
      </bottom>
      <diagonal/>
    </border>
    <border>
      <left/>
      <right/>
      <top style="medium">
        <color theme="0"/>
      </top>
      <bottom style="medium">
        <color theme="0"/>
      </bottom>
      <diagonal/>
    </border>
    <border>
      <left style="medium">
        <color theme="4"/>
      </left>
      <right style="thin">
        <color theme="4"/>
      </right>
      <top style="medium">
        <color theme="4"/>
      </top>
      <bottom style="thin">
        <color theme="4"/>
      </bottom>
      <diagonal/>
    </border>
    <border>
      <left style="thin">
        <color theme="4"/>
      </left>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thin">
        <color theme="4"/>
      </top>
      <bottom style="medium">
        <color theme="4"/>
      </bottom>
      <diagonal/>
    </border>
    <border>
      <left style="medium">
        <color theme="4"/>
      </left>
      <right style="thin">
        <color theme="4"/>
      </right>
      <top style="thin">
        <color theme="4"/>
      </top>
      <bottom style="medium">
        <color theme="4"/>
      </bottom>
      <diagonal/>
    </border>
    <border>
      <left style="thin">
        <color theme="4"/>
      </left>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thin">
        <color theme="4"/>
      </bottom>
      <diagonal/>
    </border>
    <border>
      <left style="medium">
        <color theme="4"/>
      </left>
      <right style="thin">
        <color theme="4"/>
      </right>
      <top style="thin">
        <color theme="4"/>
      </top>
      <bottom/>
      <diagonal/>
    </border>
    <border>
      <left style="thin">
        <color theme="4"/>
      </left>
      <right/>
      <top style="thin">
        <color theme="4"/>
      </top>
      <bottom/>
      <diagonal/>
    </border>
    <border>
      <left style="medium">
        <color theme="4"/>
      </left>
      <right style="thin">
        <color theme="4"/>
      </right>
      <top/>
      <bottom style="medium">
        <color theme="4"/>
      </bottom>
      <diagonal/>
    </border>
    <border>
      <left style="thin">
        <color theme="4"/>
      </left>
      <right/>
      <top/>
      <bottom style="medium">
        <color theme="4"/>
      </bottom>
      <diagonal/>
    </border>
    <border>
      <left style="thin">
        <color indexed="64"/>
      </left>
      <right style="thin">
        <color indexed="64"/>
      </right>
      <top style="thin">
        <color indexed="64"/>
      </top>
      <bottom style="thin">
        <color indexed="64"/>
      </bottom>
      <diagonal/>
    </border>
    <border>
      <left/>
      <right/>
      <top style="medium">
        <color theme="4"/>
      </top>
      <bottom style="thin">
        <color auto="1"/>
      </bottom>
      <diagonal/>
    </border>
    <border>
      <left/>
      <right/>
      <top style="thin">
        <color auto="1"/>
      </top>
      <bottom style="thin">
        <color auto="1"/>
      </bottom>
      <diagonal/>
    </border>
    <border>
      <left/>
      <right/>
      <top/>
      <bottom style="thin">
        <color auto="1"/>
      </bottom>
      <diagonal/>
    </border>
    <border>
      <left style="thick">
        <color theme="4"/>
      </left>
      <right style="medium">
        <color theme="4"/>
      </right>
      <top style="thick">
        <color theme="4"/>
      </top>
      <bottom/>
      <diagonal/>
    </border>
    <border>
      <left style="medium">
        <color theme="4"/>
      </left>
      <right/>
      <top style="thick">
        <color theme="4"/>
      </top>
      <bottom style="thin">
        <color theme="4"/>
      </bottom>
      <diagonal/>
    </border>
    <border>
      <left/>
      <right style="medium">
        <color theme="4"/>
      </right>
      <top style="thick">
        <color theme="4"/>
      </top>
      <bottom style="thin">
        <color theme="4"/>
      </bottom>
      <diagonal/>
    </border>
    <border>
      <left/>
      <right style="thick">
        <color theme="4"/>
      </right>
      <top style="thick">
        <color theme="4"/>
      </top>
      <bottom style="thin">
        <color theme="4"/>
      </bottom>
      <diagonal/>
    </border>
    <border>
      <left style="thick">
        <color theme="4"/>
      </left>
      <right style="medium">
        <color theme="4"/>
      </right>
      <top/>
      <bottom/>
      <diagonal/>
    </border>
    <border>
      <left style="thin">
        <color theme="4"/>
      </left>
      <right style="thick">
        <color theme="4"/>
      </right>
      <top style="thin">
        <color theme="4"/>
      </top>
      <bottom/>
      <diagonal/>
    </border>
    <border>
      <left style="thick">
        <color theme="4"/>
      </left>
      <right/>
      <top style="medium">
        <color theme="4"/>
      </top>
      <bottom style="thin">
        <color theme="4"/>
      </bottom>
      <diagonal/>
    </border>
    <border>
      <left style="thin">
        <color theme="4"/>
      </left>
      <right style="thick">
        <color theme="4"/>
      </right>
      <top style="medium">
        <color theme="4"/>
      </top>
      <bottom style="thin">
        <color theme="4"/>
      </bottom>
      <diagonal/>
    </border>
    <border>
      <left style="thick">
        <color theme="4"/>
      </left>
      <right/>
      <top style="thin">
        <color theme="4"/>
      </top>
      <bottom style="thin">
        <color theme="4"/>
      </bottom>
      <diagonal/>
    </border>
    <border>
      <left style="thin">
        <color theme="4"/>
      </left>
      <right style="thick">
        <color theme="4"/>
      </right>
      <top style="thin">
        <color theme="4"/>
      </top>
      <bottom style="thin">
        <color theme="4"/>
      </bottom>
      <diagonal/>
    </border>
    <border>
      <left style="thick">
        <color theme="4"/>
      </left>
      <right/>
      <top/>
      <bottom style="medium">
        <color theme="4"/>
      </bottom>
      <diagonal/>
    </border>
    <border>
      <left style="thick">
        <color theme="4"/>
      </left>
      <right/>
      <top/>
      <bottom style="thick">
        <color theme="4"/>
      </bottom>
      <diagonal/>
    </border>
    <border>
      <left style="medium">
        <color theme="4"/>
      </left>
      <right style="thin">
        <color theme="4"/>
      </right>
      <top/>
      <bottom style="thick">
        <color theme="4"/>
      </bottom>
      <diagonal/>
    </border>
    <border>
      <left style="thin">
        <color theme="4"/>
      </left>
      <right/>
      <top/>
      <bottom style="thick">
        <color theme="4"/>
      </bottom>
      <diagonal/>
    </border>
    <border>
      <left style="thin">
        <color theme="4"/>
      </left>
      <right style="thick">
        <color theme="4"/>
      </right>
      <top/>
      <bottom style="thick">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4"/>
      </left>
      <right style="thick">
        <color theme="4"/>
      </right>
      <top style="thin">
        <color theme="4"/>
      </top>
      <bottom style="medium">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style="thin">
        <color indexed="64"/>
      </right>
      <top style="thin">
        <color auto="1"/>
      </top>
      <bottom style="thin">
        <color indexed="64"/>
      </bottom>
      <diagonal/>
    </border>
    <border>
      <left/>
      <right/>
      <top style="thin">
        <color auto="1"/>
      </top>
      <bottom style="thin">
        <color indexed="64"/>
      </bottom>
      <diagonal/>
    </border>
  </borders>
  <cellStyleXfs count="71">
    <xf numFmtId="0" fontId="0" fillId="0" borderId="0"/>
    <xf numFmtId="0" fontId="1" fillId="0" borderId="1" applyNumberFormat="0" applyFill="0" applyAlignment="0" applyProtection="0"/>
    <xf numFmtId="0" fontId="2" fillId="0" borderId="4" applyNumberFormat="0" applyFill="0" applyAlignment="0" applyProtection="0"/>
    <xf numFmtId="164" fontId="3" fillId="0" borderId="0"/>
    <xf numFmtId="43" fontId="3" fillId="0" borderId="0" applyFont="0" applyFill="0" applyBorder="0" applyAlignment="0" applyProtection="0"/>
    <xf numFmtId="164" fontId="3" fillId="2" borderId="5"/>
    <xf numFmtId="0" fontId="10" fillId="0" borderId="0" applyNumberFormat="0" applyFill="0" applyBorder="0" applyProtection="0"/>
    <xf numFmtId="0" fontId="3" fillId="0" borderId="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6" borderId="0" applyNumberFormat="0" applyBorder="0" applyProtection="0"/>
    <xf numFmtId="0" fontId="17" fillId="10" borderId="0" applyNumberFormat="0" applyBorder="0" applyProtection="0"/>
    <xf numFmtId="0" fontId="18" fillId="11" borderId="45" applyNumberFormat="0" applyProtection="0"/>
    <xf numFmtId="0" fontId="18" fillId="11" borderId="45" applyNumberFormat="0" applyProtection="0"/>
    <xf numFmtId="0" fontId="19" fillId="11" borderId="46" applyNumberFormat="0" applyProtection="0"/>
    <xf numFmtId="0" fontId="19" fillId="11" borderId="46" applyNumberFormat="0" applyProtection="0"/>
    <xf numFmtId="0" fontId="24" fillId="0" borderId="0" applyNumberFormat="0" applyFill="0" applyBorder="0" applyProtection="0"/>
    <xf numFmtId="0" fontId="20" fillId="12" borderId="46" applyNumberFormat="0" applyProtection="0"/>
    <xf numFmtId="0" fontId="20" fillId="12" borderId="46" applyNumberFormat="0" applyProtection="0"/>
    <xf numFmtId="0" fontId="21" fillId="0" borderId="47" applyNumberFormat="0" applyFill="0" applyProtection="0"/>
    <xf numFmtId="0" fontId="21" fillId="0" borderId="47" applyNumberFormat="0" applyFill="0" applyProtection="0"/>
    <xf numFmtId="0" fontId="21" fillId="0" borderId="47" applyNumberFormat="0" applyFill="0" applyProtection="0"/>
    <xf numFmtId="0" fontId="21" fillId="0" borderId="47" applyNumberFormat="0" applyFill="0" applyProtection="0"/>
    <xf numFmtId="0" fontId="22" fillId="0" borderId="0" applyNumberFormat="0" applyFill="0" applyBorder="0" applyProtection="0"/>
    <xf numFmtId="0" fontId="23" fillId="13" borderId="0" applyNumberFormat="0" applyBorder="0" applyProtection="0"/>
    <xf numFmtId="166" fontId="3" fillId="0" borderId="0" applyFill="0" applyBorder="0" applyProtection="0"/>
    <xf numFmtId="167" fontId="3" fillId="0" borderId="0" applyFill="0" applyBorder="0" applyProtection="0"/>
    <xf numFmtId="166" fontId="3" fillId="0" borderId="0" applyFill="0" applyBorder="0" applyProtection="0"/>
    <xf numFmtId="0" fontId="24" fillId="0" borderId="0" applyNumberFormat="0" applyFill="0" applyBorder="0" applyProtection="0"/>
    <xf numFmtId="0" fontId="24" fillId="0" borderId="0" applyNumberFormat="0" applyFill="0" applyBorder="0" applyProtection="0"/>
    <xf numFmtId="0" fontId="25" fillId="12" borderId="0" applyNumberFormat="0" applyBorder="0" applyProtection="0"/>
    <xf numFmtId="0" fontId="3" fillId="14" borderId="48" applyNumberFormat="0" applyProtection="0"/>
    <xf numFmtId="0" fontId="3" fillId="14" borderId="48" applyNumberFormat="0" applyProtection="0"/>
    <xf numFmtId="0" fontId="24" fillId="0" borderId="0" applyNumberFormat="0" applyFill="0" applyBorder="0" applyProtection="0"/>
    <xf numFmtId="9" fontId="3" fillId="0" borderId="0" applyFill="0" applyBorder="0" applyProtection="0"/>
    <xf numFmtId="0" fontId="24" fillId="0" borderId="0" applyNumberFormat="0" applyFill="0" applyBorder="0" applyProtection="0"/>
    <xf numFmtId="0" fontId="24" fillId="0" borderId="0" applyNumberFormat="0" applyFill="0" applyBorder="0" applyProtection="0"/>
    <xf numFmtId="0" fontId="26" fillId="15" borderId="0" applyNumberFormat="0" applyBorder="0" applyProtection="0"/>
    <xf numFmtId="0" fontId="3" fillId="0" borderId="0"/>
    <xf numFmtId="0" fontId="3" fillId="0" borderId="0"/>
    <xf numFmtId="0" fontId="27" fillId="0" borderId="0"/>
    <xf numFmtId="0" fontId="27" fillId="0" borderId="0"/>
    <xf numFmtId="0" fontId="27" fillId="0" borderId="0"/>
    <xf numFmtId="0" fontId="27" fillId="0" borderId="0"/>
    <xf numFmtId="0" fontId="3" fillId="0" borderId="0"/>
    <xf numFmtId="0" fontId="27" fillId="0" borderId="0"/>
    <xf numFmtId="0" fontId="3" fillId="0" borderId="0"/>
    <xf numFmtId="0" fontId="31" fillId="0" borderId="0" applyNumberFormat="0" applyFill="0" applyBorder="0" applyProtection="0"/>
    <xf numFmtId="0" fontId="32" fillId="0" borderId="49" applyNumberFormat="0" applyFill="0" applyProtection="0"/>
    <xf numFmtId="0" fontId="31" fillId="0" borderId="0" applyNumberFormat="0" applyFill="0" applyBorder="0" applyProtection="0"/>
    <xf numFmtId="0" fontId="33" fillId="0" borderId="50" applyNumberFormat="0" applyFill="0" applyProtection="0"/>
    <xf numFmtId="0" fontId="34" fillId="0" borderId="51" applyNumberFormat="0" applyFill="0" applyProtection="0"/>
    <xf numFmtId="0" fontId="34" fillId="0" borderId="0" applyNumberFormat="0" applyFill="0" applyBorder="0" applyProtection="0"/>
    <xf numFmtId="0" fontId="28" fillId="0" borderId="52" applyNumberFormat="0" applyFill="0" applyProtection="0"/>
    <xf numFmtId="0" fontId="29" fillId="0" borderId="0" applyNumberFormat="0" applyFill="0" applyBorder="0" applyProtection="0"/>
    <xf numFmtId="0" fontId="30" fillId="16" borderId="53" applyNumberFormat="0" applyProtection="0"/>
    <xf numFmtId="44" fontId="3" fillId="0" borderId="0" applyFont="0" applyFill="0" applyBorder="0" applyAlignment="0" applyProtection="0"/>
    <xf numFmtId="0" fontId="18" fillId="11" borderId="63" applyNumberFormat="0" applyProtection="0"/>
    <xf numFmtId="0" fontId="18" fillId="11" borderId="63" applyNumberFormat="0" applyProtection="0"/>
    <xf numFmtId="0" fontId="19" fillId="11" borderId="64" applyNumberFormat="0" applyProtection="0"/>
    <xf numFmtId="0" fontId="19" fillId="11" borderId="64" applyNumberFormat="0" applyProtection="0"/>
    <xf numFmtId="0" fontId="20" fillId="12" borderId="64" applyNumberFormat="0" applyProtection="0"/>
    <xf numFmtId="0" fontId="20" fillId="12" borderId="64" applyNumberFormat="0" applyProtection="0"/>
    <xf numFmtId="0" fontId="21" fillId="0" borderId="65" applyNumberFormat="0" applyFill="0" applyProtection="0"/>
    <xf numFmtId="0" fontId="21" fillId="0" borderId="65" applyNumberFormat="0" applyFill="0" applyProtection="0"/>
    <xf numFmtId="0" fontId="21" fillId="0" borderId="65" applyNumberFormat="0" applyFill="0" applyProtection="0"/>
    <xf numFmtId="0" fontId="21" fillId="0" borderId="65" applyNumberFormat="0" applyFill="0" applyProtection="0"/>
    <xf numFmtId="0" fontId="3" fillId="14" borderId="66" applyNumberFormat="0" applyProtection="0"/>
    <xf numFmtId="0" fontId="3" fillId="14" borderId="66" applyNumberFormat="0" applyProtection="0"/>
  </cellStyleXfs>
  <cellXfs count="144">
    <xf numFmtId="0" fontId="0" fillId="0" borderId="0" xfId="0"/>
    <xf numFmtId="0" fontId="0" fillId="0" borderId="0" xfId="0" applyAlignment="1">
      <alignment wrapText="1"/>
    </xf>
    <xf numFmtId="0" fontId="0" fillId="0" borderId="0" xfId="0" applyAlignment="1">
      <alignment horizontal="right"/>
    </xf>
    <xf numFmtId="0" fontId="2" fillId="0" borderId="4" xfId="2"/>
    <xf numFmtId="0" fontId="2" fillId="0" borderId="4" xfId="2" applyAlignment="1">
      <alignment wrapText="1"/>
    </xf>
    <xf numFmtId="164" fontId="3" fillId="0" borderId="0" xfId="3"/>
    <xf numFmtId="0" fontId="1" fillId="0" borderId="1" xfId="1" applyFill="1"/>
    <xf numFmtId="3" fontId="3" fillId="0" borderId="2" xfId="3" applyNumberFormat="1" applyBorder="1"/>
    <xf numFmtId="3" fontId="3" fillId="0" borderId="3" xfId="3" applyNumberFormat="1" applyBorder="1"/>
    <xf numFmtId="164" fontId="3" fillId="0" borderId="0" xfId="3" applyAlignment="1">
      <alignment vertical="center"/>
    </xf>
    <xf numFmtId="164" fontId="3" fillId="2" borderId="5" xfId="5"/>
    <xf numFmtId="164" fontId="3" fillId="2" borderId="5" xfId="5" applyAlignment="1">
      <alignment horizontal="right"/>
    </xf>
    <xf numFmtId="164" fontId="5" fillId="2" borderId="5" xfId="5" applyFont="1" applyAlignment="1">
      <alignment horizontal="right"/>
    </xf>
    <xf numFmtId="164" fontId="3" fillId="0" borderId="9" xfId="3" applyBorder="1"/>
    <xf numFmtId="3" fontId="3" fillId="0" borderId="10" xfId="3" applyNumberFormat="1" applyBorder="1"/>
    <xf numFmtId="164" fontId="3" fillId="0" borderId="11" xfId="3" applyBorder="1"/>
    <xf numFmtId="3" fontId="3" fillId="0" borderId="12" xfId="3" applyNumberFormat="1" applyBorder="1"/>
    <xf numFmtId="3" fontId="3" fillId="0" borderId="13" xfId="3" applyNumberFormat="1" applyBorder="1"/>
    <xf numFmtId="3" fontId="3" fillId="0" borderId="14" xfId="3" applyNumberFormat="1" applyBorder="1"/>
    <xf numFmtId="164" fontId="3" fillId="0" borderId="0" xfId="3" applyAlignment="1">
      <alignment wrapText="1"/>
    </xf>
    <xf numFmtId="164" fontId="3" fillId="2" borderId="5" xfId="5" applyNumberFormat="1" applyAlignment="1">
      <alignment horizontal="right" vertical="center"/>
    </xf>
    <xf numFmtId="164" fontId="5" fillId="0" borderId="2" xfId="3" applyFont="1" applyBorder="1" applyAlignment="1">
      <alignment horizontal="center"/>
    </xf>
    <xf numFmtId="164" fontId="5" fillId="0" borderId="3" xfId="3" applyFont="1" applyBorder="1" applyAlignment="1">
      <alignment horizontal="center"/>
    </xf>
    <xf numFmtId="164" fontId="5" fillId="0" borderId="10" xfId="3" applyFont="1" applyBorder="1" applyAlignment="1">
      <alignment horizontal="center"/>
    </xf>
    <xf numFmtId="3" fontId="0" fillId="0" borderId="0" xfId="0" applyNumberFormat="1"/>
    <xf numFmtId="164" fontId="3" fillId="0" borderId="0" xfId="3" applyFill="1" applyBorder="1"/>
    <xf numFmtId="1" fontId="0" fillId="0" borderId="0" xfId="0" applyNumberFormat="1"/>
    <xf numFmtId="0" fontId="0" fillId="0" borderId="0" xfId="0" applyAlignment="1">
      <alignment horizontal="left" indent="2"/>
    </xf>
    <xf numFmtId="164" fontId="3" fillId="0" borderId="0" xfId="3" applyFill="1" applyBorder="1" applyAlignment="1">
      <alignment horizontal="right"/>
    </xf>
    <xf numFmtId="0" fontId="0" fillId="0" borderId="0" xfId="0" applyAlignment="1">
      <alignment horizontal="left"/>
    </xf>
    <xf numFmtId="0" fontId="0" fillId="0" borderId="21" xfId="0" applyBorder="1"/>
    <xf numFmtId="2" fontId="0" fillId="0" borderId="21" xfId="0" applyNumberFormat="1" applyBorder="1"/>
    <xf numFmtId="164" fontId="3" fillId="5" borderId="22" xfId="5" applyFill="1" applyBorder="1"/>
    <xf numFmtId="164" fontId="3" fillId="5" borderId="23" xfId="5" applyFill="1" applyBorder="1"/>
    <xf numFmtId="164" fontId="8" fillId="4" borderId="23" xfId="3" applyFont="1" applyFill="1" applyBorder="1" applyAlignment="1">
      <alignment horizontal="left" indent="2"/>
    </xf>
    <xf numFmtId="164" fontId="3" fillId="4" borderId="23" xfId="3" applyFill="1" applyBorder="1" applyAlignment="1">
      <alignment horizontal="left" indent="2"/>
    </xf>
    <xf numFmtId="164" fontId="3" fillId="5" borderId="23" xfId="5" applyFill="1" applyBorder="1" applyAlignment="1">
      <alignment horizontal="right"/>
    </xf>
    <xf numFmtId="164" fontId="3" fillId="5" borderId="23" xfId="5" applyNumberFormat="1" applyFill="1" applyBorder="1" applyAlignment="1">
      <alignment horizontal="right" vertical="center"/>
    </xf>
    <xf numFmtId="0" fontId="2" fillId="0" borderId="4" xfId="2" applyFill="1"/>
    <xf numFmtId="164" fontId="3" fillId="0" borderId="22" xfId="3" applyFill="1" applyBorder="1"/>
    <xf numFmtId="164" fontId="3" fillId="0" borderId="23" xfId="3" applyFill="1" applyBorder="1"/>
    <xf numFmtId="164" fontId="7" fillId="0" borderId="23" xfId="3" applyFont="1" applyFill="1" applyBorder="1"/>
    <xf numFmtId="0" fontId="2" fillId="0" borderId="4" xfId="2" applyFill="1" applyAlignment="1">
      <alignment wrapText="1"/>
    </xf>
    <xf numFmtId="0" fontId="0" fillId="0" borderId="22" xfId="0" applyFill="1" applyBorder="1" applyAlignment="1">
      <alignment wrapText="1"/>
    </xf>
    <xf numFmtId="0" fontId="0" fillId="0" borderId="23" xfId="0" applyFill="1" applyBorder="1" applyAlignment="1">
      <alignment wrapText="1"/>
    </xf>
    <xf numFmtId="164" fontId="3" fillId="0" borderId="23" xfId="5" applyFill="1" applyBorder="1"/>
    <xf numFmtId="164" fontId="7" fillId="0" borderId="23" xfId="3" applyFont="1" applyFill="1" applyBorder="1" applyAlignment="1">
      <alignment horizontal="left" indent="1"/>
    </xf>
    <xf numFmtId="164" fontId="3" fillId="0" borderId="23" xfId="3" applyFill="1" applyBorder="1" applyAlignment="1">
      <alignment wrapText="1"/>
    </xf>
    <xf numFmtId="164" fontId="3" fillId="0" borderId="0" xfId="3" applyFill="1"/>
    <xf numFmtId="164" fontId="3" fillId="0" borderId="23" xfId="3" applyFill="1" applyBorder="1" applyAlignment="1">
      <alignment vertical="center"/>
    </xf>
    <xf numFmtId="0" fontId="0" fillId="0" borderId="0" xfId="0" applyFill="1" applyAlignment="1">
      <alignment wrapText="1"/>
    </xf>
    <xf numFmtId="164" fontId="7" fillId="0" borderId="23" xfId="5" applyFont="1" applyFill="1" applyBorder="1"/>
    <xf numFmtId="0" fontId="0" fillId="0" borderId="0" xfId="0" applyFill="1"/>
    <xf numFmtId="0" fontId="1" fillId="0" borderId="1" xfId="1" applyFill="1" applyAlignment="1">
      <alignment wrapText="1"/>
    </xf>
    <xf numFmtId="164" fontId="8" fillId="0" borderId="0" xfId="3" applyFont="1" applyFill="1" applyBorder="1"/>
    <xf numFmtId="0" fontId="0" fillId="0" borderId="21" xfId="0" applyBorder="1" applyAlignment="1">
      <alignment horizontal="center"/>
    </xf>
    <xf numFmtId="0" fontId="2" fillId="0" borderId="0" xfId="2" applyBorder="1"/>
    <xf numFmtId="2" fontId="0" fillId="0" borderId="21" xfId="0" applyNumberFormat="1" applyFill="1" applyBorder="1"/>
    <xf numFmtId="1" fontId="3" fillId="0" borderId="21" xfId="3" applyNumberFormat="1" applyBorder="1"/>
    <xf numFmtId="0" fontId="0" fillId="0" borderId="21" xfId="0" applyBorder="1" applyAlignment="1">
      <alignment horizontal="right"/>
    </xf>
    <xf numFmtId="164" fontId="5" fillId="3" borderId="17" xfId="3" applyFont="1" applyFill="1" applyBorder="1" applyAlignment="1">
      <alignment horizontal="center" wrapText="1"/>
    </xf>
    <xf numFmtId="164" fontId="5" fillId="3" borderId="18" xfId="3" applyFont="1" applyFill="1" applyBorder="1" applyAlignment="1">
      <alignment horizontal="center" wrapText="1"/>
    </xf>
    <xf numFmtId="165" fontId="3" fillId="3" borderId="6" xfId="3" applyNumberFormat="1" applyFill="1" applyBorder="1"/>
    <xf numFmtId="165" fontId="3" fillId="3" borderId="7" xfId="3" applyNumberFormat="1" applyFill="1" applyBorder="1"/>
    <xf numFmtId="165" fontId="3" fillId="3" borderId="2" xfId="3" applyNumberFormat="1" applyFill="1" applyBorder="1"/>
    <xf numFmtId="165" fontId="3" fillId="3" borderId="3" xfId="3" applyNumberFormat="1" applyFill="1" applyBorder="1"/>
    <xf numFmtId="164" fontId="3" fillId="0" borderId="24" xfId="3" applyFill="1" applyBorder="1"/>
    <xf numFmtId="164" fontId="3" fillId="5" borderId="24" xfId="5" applyFill="1" applyBorder="1"/>
    <xf numFmtId="0" fontId="0" fillId="0" borderId="24" xfId="0" applyFill="1" applyBorder="1" applyAlignment="1">
      <alignment wrapText="1"/>
    </xf>
    <xf numFmtId="165" fontId="9" fillId="0" borderId="19" xfId="3" applyNumberFormat="1" applyFont="1" applyFill="1" applyBorder="1"/>
    <xf numFmtId="165" fontId="9" fillId="0" borderId="20" xfId="3" applyNumberFormat="1" applyFont="1" applyFill="1" applyBorder="1"/>
    <xf numFmtId="165" fontId="9" fillId="0" borderId="2" xfId="3" applyNumberFormat="1" applyFont="1" applyFill="1" applyBorder="1"/>
    <xf numFmtId="165" fontId="9" fillId="0" borderId="3" xfId="3" applyNumberFormat="1" applyFont="1" applyFill="1" applyBorder="1"/>
    <xf numFmtId="164" fontId="5" fillId="4" borderId="23" xfId="5" applyFont="1" applyFill="1" applyBorder="1" applyAlignment="1">
      <alignment horizontal="right"/>
    </xf>
    <xf numFmtId="164" fontId="5" fillId="4" borderId="23" xfId="5" applyFont="1" applyFill="1" applyBorder="1" applyAlignment="1">
      <alignment horizontal="right" vertical="center"/>
    </xf>
    <xf numFmtId="164" fontId="3" fillId="0" borderId="23" xfId="3" applyFill="1" applyBorder="1" applyAlignment="1">
      <alignment horizontal="left" indent="1"/>
    </xf>
    <xf numFmtId="164" fontId="3" fillId="0" borderId="23" xfId="3" applyFill="1" applyBorder="1" applyAlignment="1">
      <alignment horizontal="left" wrapText="1" indent="1"/>
    </xf>
    <xf numFmtId="164" fontId="5" fillId="3" borderId="30" xfId="3" applyFont="1" applyFill="1" applyBorder="1" applyAlignment="1">
      <alignment horizontal="center" wrapText="1"/>
    </xf>
    <xf numFmtId="164" fontId="3" fillId="3" borderId="31" xfId="3" applyFill="1" applyBorder="1"/>
    <xf numFmtId="165" fontId="3" fillId="3" borderId="32" xfId="3" applyNumberFormat="1" applyFill="1" applyBorder="1"/>
    <xf numFmtId="164" fontId="9" fillId="0" borderId="33" xfId="3" applyFont="1" applyFill="1" applyBorder="1" applyAlignment="1">
      <alignment horizontal="left" indent="2"/>
    </xf>
    <xf numFmtId="165" fontId="9" fillId="0" borderId="34" xfId="3" applyNumberFormat="1" applyFont="1" applyFill="1" applyBorder="1"/>
    <xf numFmtId="164" fontId="3" fillId="3" borderId="33" xfId="3" applyFill="1" applyBorder="1"/>
    <xf numFmtId="165" fontId="3" fillId="3" borderId="34" xfId="3" applyNumberFormat="1" applyFill="1" applyBorder="1"/>
    <xf numFmtId="164" fontId="9" fillId="0" borderId="35" xfId="3" applyFont="1" applyFill="1" applyBorder="1" applyAlignment="1">
      <alignment horizontal="left" indent="2"/>
    </xf>
    <xf numFmtId="164" fontId="7" fillId="3" borderId="36" xfId="3" applyFont="1" applyFill="1" applyBorder="1"/>
    <xf numFmtId="165" fontId="7" fillId="3" borderId="37" xfId="3" applyNumberFormat="1" applyFont="1" applyFill="1" applyBorder="1"/>
    <xf numFmtId="165" fontId="7" fillId="3" borderId="38" xfId="3" applyNumberFormat="1" applyFont="1" applyFill="1" applyBorder="1"/>
    <xf numFmtId="165" fontId="7" fillId="3" borderId="39" xfId="3" applyNumberFormat="1" applyFont="1" applyFill="1" applyBorder="1"/>
    <xf numFmtId="0" fontId="0" fillId="0" borderId="21" xfId="0" applyFill="1" applyBorder="1"/>
    <xf numFmtId="0" fontId="11" fillId="0" borderId="0" xfId="0" applyFont="1"/>
    <xf numFmtId="0" fontId="0" fillId="0" borderId="0" xfId="0" applyBorder="1"/>
    <xf numFmtId="0" fontId="0" fillId="0" borderId="40" xfId="0" applyBorder="1" applyAlignment="1">
      <alignment horizontal="center"/>
    </xf>
    <xf numFmtId="0" fontId="0" fillId="0" borderId="0" xfId="0" applyBorder="1" applyAlignment="1">
      <alignment horizontal="right"/>
    </xf>
    <xf numFmtId="164" fontId="3" fillId="0" borderId="23" xfId="3" applyFill="1" applyBorder="1" applyAlignment="1">
      <alignment horizontal="right"/>
    </xf>
    <xf numFmtId="0" fontId="0" fillId="0" borderId="41" xfId="0" applyBorder="1"/>
    <xf numFmtId="0" fontId="0" fillId="0" borderId="42" xfId="0" applyBorder="1" applyAlignment="1">
      <alignment horizontal="center"/>
    </xf>
    <xf numFmtId="0" fontId="0" fillId="0" borderId="43" xfId="0" applyBorder="1"/>
    <xf numFmtId="0" fontId="0" fillId="4" borderId="23" xfId="0" applyFill="1" applyBorder="1" applyAlignment="1">
      <alignment horizontal="center" wrapText="1"/>
    </xf>
    <xf numFmtId="0" fontId="0" fillId="0" borderId="40" xfId="0" applyBorder="1"/>
    <xf numFmtId="164" fontId="0" fillId="0" borderId="21" xfId="0" applyNumberFormat="1" applyBorder="1"/>
    <xf numFmtId="165" fontId="9" fillId="0" borderId="44" xfId="3" applyNumberFormat="1" applyFont="1" applyFill="1" applyBorder="1"/>
    <xf numFmtId="164" fontId="3" fillId="0" borderId="23" xfId="3" applyFill="1" applyBorder="1" applyAlignment="1">
      <alignment horizontal="left"/>
    </xf>
    <xf numFmtId="0" fontId="11" fillId="0" borderId="23" xfId="0" applyFont="1" applyFill="1" applyBorder="1" applyAlignment="1"/>
    <xf numFmtId="164" fontId="12" fillId="0" borderId="0" xfId="6" applyNumberFormat="1" applyFont="1" applyFill="1"/>
    <xf numFmtId="164" fontId="9" fillId="0" borderId="0" xfId="3" applyFont="1" applyFill="1" applyBorder="1" applyAlignment="1" applyProtection="1">
      <alignment horizontal="right"/>
    </xf>
    <xf numFmtId="0" fontId="14" fillId="0" borderId="0" xfId="0" applyFont="1" applyAlignment="1">
      <alignment wrapText="1"/>
    </xf>
    <xf numFmtId="164" fontId="3" fillId="0" borderId="23" xfId="3" applyFill="1" applyBorder="1" applyAlignment="1">
      <alignment vertical="center" wrapText="1"/>
    </xf>
    <xf numFmtId="0" fontId="16" fillId="0" borderId="0" xfId="0" applyFont="1" applyAlignment="1">
      <alignment vertical="center"/>
    </xf>
    <xf numFmtId="0" fontId="40" fillId="0" borderId="0" xfId="0" applyFont="1" applyAlignment="1">
      <alignment horizontal="right"/>
    </xf>
    <xf numFmtId="0" fontId="1" fillId="0" borderId="0" xfId="1" applyBorder="1" applyAlignment="1">
      <alignment wrapText="1"/>
    </xf>
    <xf numFmtId="0" fontId="1" fillId="0" borderId="0" xfId="1" applyBorder="1"/>
    <xf numFmtId="0" fontId="0" fillId="0" borderId="67" xfId="0" applyBorder="1" applyAlignment="1">
      <alignment wrapText="1"/>
    </xf>
    <xf numFmtId="0" fontId="0" fillId="0" borderId="68" xfId="0" applyBorder="1" applyAlignment="1">
      <alignment wrapText="1"/>
    </xf>
    <xf numFmtId="0" fontId="39" fillId="0" borderId="68" xfId="40" applyFont="1" applyBorder="1" applyAlignment="1">
      <alignment horizontal="center" vertical="center"/>
    </xf>
    <xf numFmtId="0" fontId="35" fillId="18" borderId="0" xfId="40" applyFont="1" applyFill="1" applyBorder="1" applyAlignment="1" applyProtection="1">
      <alignment vertical="top"/>
    </xf>
    <xf numFmtId="0" fontId="3" fillId="18" borderId="0" xfId="40" applyFill="1" applyProtection="1"/>
    <xf numFmtId="0" fontId="3" fillId="0" borderId="0" xfId="40" applyProtection="1"/>
    <xf numFmtId="0" fontId="36" fillId="14" borderId="58" xfId="40" applyFont="1" applyFill="1" applyBorder="1" applyAlignment="1" applyProtection="1">
      <alignment horizontal="left" vertical="center"/>
    </xf>
    <xf numFmtId="0" fontId="35" fillId="18" borderId="0" xfId="40" applyFont="1" applyFill="1" applyAlignment="1" applyProtection="1">
      <alignment vertical="center"/>
    </xf>
    <xf numFmtId="0" fontId="3" fillId="17" borderId="58" xfId="40" applyFill="1" applyBorder="1" applyProtection="1"/>
    <xf numFmtId="0" fontId="38" fillId="18" borderId="59" xfId="40" applyFont="1" applyFill="1" applyBorder="1" applyAlignment="1">
      <alignment horizontal="center" vertical="center" wrapText="1"/>
    </xf>
    <xf numFmtId="0" fontId="5" fillId="14" borderId="55" xfId="40" applyFont="1" applyFill="1" applyBorder="1" applyAlignment="1" applyProtection="1">
      <alignment horizontal="left" vertical="top" wrapText="1"/>
    </xf>
    <xf numFmtId="0" fontId="5" fillId="14" borderId="56" xfId="40" applyFont="1" applyFill="1" applyBorder="1" applyAlignment="1" applyProtection="1">
      <alignment horizontal="left" vertical="top" wrapText="1"/>
    </xf>
    <xf numFmtId="0" fontId="5" fillId="14" borderId="57" xfId="40" applyFont="1" applyFill="1" applyBorder="1" applyAlignment="1" applyProtection="1">
      <alignment horizontal="left" vertical="top" wrapText="1"/>
    </xf>
    <xf numFmtId="0" fontId="5" fillId="14" borderId="60" xfId="40" applyFont="1" applyFill="1" applyBorder="1" applyAlignment="1" applyProtection="1">
      <alignment horizontal="left" vertical="top" wrapText="1"/>
    </xf>
    <xf numFmtId="0" fontId="5" fillId="14" borderId="0" xfId="40" applyFont="1" applyFill="1" applyBorder="1" applyAlignment="1" applyProtection="1">
      <alignment horizontal="left" vertical="top" wrapText="1"/>
    </xf>
    <xf numFmtId="0" fontId="5" fillId="14" borderId="62" xfId="40" applyFont="1" applyFill="1" applyBorder="1" applyAlignment="1" applyProtection="1">
      <alignment horizontal="left" vertical="top" wrapText="1"/>
    </xf>
    <xf numFmtId="0" fontId="5" fillId="14" borderId="42" xfId="40" applyFont="1" applyFill="1" applyBorder="1" applyAlignment="1" applyProtection="1">
      <alignment horizontal="left" vertical="top" wrapText="1"/>
    </xf>
    <xf numFmtId="0" fontId="5" fillId="14" borderId="54" xfId="40" applyFont="1" applyFill="1" applyBorder="1" applyAlignment="1" applyProtection="1">
      <alignment horizontal="left" vertical="top" wrapText="1"/>
    </xf>
    <xf numFmtId="0" fontId="5" fillId="14" borderId="61" xfId="40" applyFont="1" applyFill="1" applyBorder="1" applyAlignment="1" applyProtection="1">
      <alignment horizontal="left" vertical="top" wrapText="1"/>
    </xf>
    <xf numFmtId="164" fontId="4" fillId="4" borderId="23" xfId="5" applyFont="1" applyFill="1" applyBorder="1" applyAlignment="1">
      <alignment horizontal="left" wrapText="1"/>
    </xf>
    <xf numFmtId="0" fontId="13" fillId="0" borderId="0" xfId="6" applyFont="1" applyFill="1" applyAlignment="1">
      <alignment horizontal="right"/>
    </xf>
    <xf numFmtId="164" fontId="3" fillId="3" borderId="26" xfId="3" applyFill="1" applyBorder="1" applyAlignment="1">
      <alignment horizontal="center" vertical="center" wrapText="1"/>
    </xf>
    <xf numFmtId="164" fontId="3" fillId="3" borderId="27" xfId="3" applyFill="1" applyBorder="1" applyAlignment="1">
      <alignment horizontal="center" vertical="center" wrapText="1"/>
    </xf>
    <xf numFmtId="164" fontId="3" fillId="3" borderId="28" xfId="3" applyFill="1" applyBorder="1" applyAlignment="1">
      <alignment horizontal="center" vertical="center" wrapText="1"/>
    </xf>
    <xf numFmtId="164" fontId="3" fillId="3" borderId="25" xfId="3" applyFill="1" applyBorder="1" applyAlignment="1">
      <alignment horizontal="center"/>
    </xf>
    <xf numFmtId="164" fontId="3" fillId="3" borderId="29" xfId="3" applyFill="1" applyBorder="1" applyAlignment="1">
      <alignment horizontal="center"/>
    </xf>
    <xf numFmtId="164" fontId="15" fillId="0" borderId="23" xfId="5" applyFont="1" applyFill="1" applyBorder="1" applyAlignment="1">
      <alignment horizontal="center" wrapText="1"/>
    </xf>
    <xf numFmtId="164" fontId="3" fillId="0" borderId="15" xfId="3" applyBorder="1" applyAlignment="1">
      <alignment horizontal="center"/>
    </xf>
    <xf numFmtId="164" fontId="3" fillId="0" borderId="16" xfId="3" applyBorder="1" applyAlignment="1">
      <alignment horizontal="center"/>
    </xf>
    <xf numFmtId="164" fontId="3" fillId="0" borderId="6" xfId="3" applyBorder="1" applyAlignment="1">
      <alignment horizontal="center"/>
    </xf>
    <xf numFmtId="164" fontId="3" fillId="0" borderId="7" xfId="3" applyBorder="1" applyAlignment="1">
      <alignment horizontal="center"/>
    </xf>
    <xf numFmtId="164" fontId="3" fillId="0" borderId="8" xfId="3" applyBorder="1" applyAlignment="1">
      <alignment horizontal="center"/>
    </xf>
  </cellXfs>
  <cellStyles count="71">
    <cellStyle name="Akzent1 2" xfId="8"/>
    <cellStyle name="Akzent2 2" xfId="9"/>
    <cellStyle name="Akzent3 2" xfId="10"/>
    <cellStyle name="Akzent4 2" xfId="11"/>
    <cellStyle name="Akzent5 2" xfId="12"/>
    <cellStyle name="Akzent6 2" xfId="13"/>
    <cellStyle name="Ausgabe 2" xfId="14"/>
    <cellStyle name="Ausgabe 2 2" xfId="15"/>
    <cellStyle name="Ausgabe 2 2 2" xfId="60"/>
    <cellStyle name="Ausgabe 2 3" xfId="59"/>
    <cellStyle name="Berechnung 2" xfId="16"/>
    <cellStyle name="Berechnung 2 2" xfId="17"/>
    <cellStyle name="Berechnung 2 2 2" xfId="62"/>
    <cellStyle name="Berechnung 2 3" xfId="61"/>
    <cellStyle name="Eingabe 2" xfId="19"/>
    <cellStyle name="Eingabe 2 2" xfId="20"/>
    <cellStyle name="Eingabe 2 2 2" xfId="64"/>
    <cellStyle name="Eingabe 2 3" xfId="63"/>
    <cellStyle name="Ergebnis 1" xfId="21"/>
    <cellStyle name="Ergebnis 1 1" xfId="22"/>
    <cellStyle name="Ergebnis 1 1 2" xfId="23"/>
    <cellStyle name="Ergebnis 1 1 2 2" xfId="67"/>
    <cellStyle name="Ergebnis 1 1 3" xfId="66"/>
    <cellStyle name="Ergebnis 1 2" xfId="24"/>
    <cellStyle name="Ergebnis 1 2 2" xfId="68"/>
    <cellStyle name="Ergebnis 1 3" xfId="65"/>
    <cellStyle name="Erklärender Text 2" xfId="25"/>
    <cellStyle name="Gut 2" xfId="26"/>
    <cellStyle name="Hyperlink" xfId="6" builtinId="8"/>
    <cellStyle name="Komma 2" xfId="4"/>
    <cellStyle name="Komma 2 2" xfId="28"/>
    <cellStyle name="Komma 2 3" xfId="29"/>
    <cellStyle name="Komma 2 4" xfId="27"/>
    <cellStyle name="Komma 3" xfId="30"/>
    <cellStyle name="Komma 4" xfId="31"/>
    <cellStyle name="Komma 5" xfId="18"/>
    <cellStyle name="Neutral 2" xfId="32"/>
    <cellStyle name="Notiz 2" xfId="33"/>
    <cellStyle name="Notiz 2 2" xfId="34"/>
    <cellStyle name="Notiz 2 2 2" xfId="70"/>
    <cellStyle name="Notiz 2 3" xfId="69"/>
    <cellStyle name="Prozent 2" xfId="36"/>
    <cellStyle name="Prozent 3" xfId="37"/>
    <cellStyle name="Prozent 4" xfId="38"/>
    <cellStyle name="Prozent 5" xfId="35"/>
    <cellStyle name="Schlecht 2" xfId="39"/>
    <cellStyle name="Standard" xfId="0" builtinId="0"/>
    <cellStyle name="Standard 2" xfId="3"/>
    <cellStyle name="Standard 2 2" xfId="40"/>
    <cellStyle name="Standard 3" xfId="41"/>
    <cellStyle name="Standard 3 - eigene Angaben" xfId="5"/>
    <cellStyle name="Standard 4" xfId="42"/>
    <cellStyle name="Standard 4 2" xfId="43"/>
    <cellStyle name="Standard 4 2 2" xfId="44"/>
    <cellStyle name="Standard 4 3" xfId="45"/>
    <cellStyle name="Standard 5" xfId="46"/>
    <cellStyle name="Standard 6" xfId="47"/>
    <cellStyle name="Standard 7" xfId="48"/>
    <cellStyle name="Standard 8" xfId="7"/>
    <cellStyle name="Überschrift 1" xfId="1" builtinId="16"/>
    <cellStyle name="Überschrift 1 1" xfId="49"/>
    <cellStyle name="Überschrift 1 1 1" xfId="50"/>
    <cellStyle name="Überschrift 1 2" xfId="51"/>
    <cellStyle name="Überschrift 2" xfId="2" builtinId="17" customBuiltin="1"/>
    <cellStyle name="Überschrift 2 2" xfId="52"/>
    <cellStyle name="Überschrift 3 2" xfId="53"/>
    <cellStyle name="Überschrift 4 2" xfId="54"/>
    <cellStyle name="Verknüpfte Zelle 2" xfId="55"/>
    <cellStyle name="Währung 2" xfId="58"/>
    <cellStyle name="Warnender Text 2" xfId="56"/>
    <cellStyle name="Zelle überprüfen 2" xfId="57"/>
  </cellStyles>
  <dxfs count="7">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border>
    </dxf>
    <dxf>
      <font>
        <color theme="0" tint="-0.24994659260841701"/>
      </font>
      <fill>
        <patternFill patternType="none">
          <bgColor auto="1"/>
        </patternFill>
      </fill>
      <border>
        <left/>
        <right/>
        <top/>
        <bottom/>
        <vertical/>
        <horizontal/>
      </border>
    </dxf>
    <dxf>
      <font>
        <color theme="0" tint="-0.24994659260841701"/>
      </font>
      <fill>
        <patternFill patternType="none">
          <bgColor auto="1"/>
        </patternFill>
      </fill>
      <border>
        <left/>
        <right/>
        <top/>
        <bottom/>
      </border>
    </dxf>
    <dxf>
      <font>
        <b val="0"/>
        <i val="0"/>
        <color rgb="FFFF0000"/>
      </font>
    </dxf>
    <dxf>
      <font>
        <color rgb="FFFFFFCC"/>
      </font>
    </dxf>
  </dxfs>
  <tableStyles count="0" defaultTableStyle="TableStyleMedium2" defaultPivotStyle="PivotStyleLight16"/>
  <colors>
    <mruColors>
      <color rgb="FFCCFFCC"/>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98209</xdr:colOff>
      <xdr:row>0</xdr:row>
      <xdr:rowOff>167726</xdr:rowOff>
    </xdr:from>
    <xdr:to>
      <xdr:col>4</xdr:col>
      <xdr:colOff>696987</xdr:colOff>
      <xdr:row>0</xdr:row>
      <xdr:rowOff>681100</xdr:rowOff>
    </xdr:to>
    <xdr:pic>
      <xdr:nvPicPr>
        <xdr:cNvPr id="2" name="Grafik 1"/>
        <xdr:cNvPicPr>
          <a:picLocks noChangeAspect="1"/>
        </xdr:cNvPicPr>
      </xdr:nvPicPr>
      <xdr:blipFill>
        <a:blip xmlns:r="http://schemas.openxmlformats.org/officeDocument/2006/relationships" r:embed="rId1"/>
        <a:stretch>
          <a:fillRect/>
        </a:stretch>
      </xdr:blipFill>
      <xdr:spPr>
        <a:xfrm>
          <a:off x="4460659" y="167726"/>
          <a:ext cx="2484728" cy="513374"/>
        </a:xfrm>
        <a:prstGeom prst="rect">
          <a:avLst/>
        </a:prstGeom>
      </xdr:spPr>
    </xdr:pic>
    <xdr:clientData/>
  </xdr:twoCellAnchor>
</xdr:wsDr>
</file>

<file path=xl/theme/theme1.xml><?xml version="1.0" encoding="utf-8"?>
<a:theme xmlns:a="http://schemas.openxmlformats.org/drawingml/2006/main" name="LK-Standard">
  <a:themeElements>
    <a:clrScheme name="LK-Standard">
      <a:dk1>
        <a:srgbClr val="000000"/>
      </a:dk1>
      <a:lt1>
        <a:srgbClr val="FFFFFF"/>
      </a:lt1>
      <a:dk2>
        <a:srgbClr val="000000"/>
      </a:dk2>
      <a:lt2>
        <a:srgbClr val="6E3C28"/>
      </a:lt2>
      <a:accent1>
        <a:srgbClr val="007E46"/>
      </a:accent1>
      <a:accent2>
        <a:srgbClr val="A0A0A0"/>
      </a:accent2>
      <a:accent3>
        <a:srgbClr val="E6F2ED"/>
      </a:accent3>
      <a:accent4>
        <a:srgbClr val="000000"/>
      </a:accent4>
      <a:accent5>
        <a:srgbClr val="96BE6E"/>
      </a:accent5>
      <a:accent6>
        <a:srgbClr val="BEB4AA"/>
      </a:accent6>
      <a:hlink>
        <a:srgbClr val="1E78C8"/>
      </a:hlink>
      <a:folHlink>
        <a:srgbClr val="1E78C8"/>
      </a:folHlink>
    </a:clrScheme>
    <a:fontScheme name="Larissa-Desig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Larissa-Design 1">
        <a:dk1>
          <a:srgbClr val="000000"/>
        </a:dk1>
        <a:lt1>
          <a:srgbClr val="FFFFFF"/>
        </a:lt1>
        <a:dk2>
          <a:srgbClr val="000000"/>
        </a:dk2>
        <a:lt2>
          <a:srgbClr val="894F36"/>
        </a:lt2>
        <a:accent1>
          <a:srgbClr val="007A3B"/>
        </a:accent1>
        <a:accent2>
          <a:srgbClr val="A0A0A0"/>
        </a:accent2>
        <a:accent3>
          <a:srgbClr val="FFFFFF"/>
        </a:accent3>
        <a:accent4>
          <a:srgbClr val="000000"/>
        </a:accent4>
        <a:accent5>
          <a:srgbClr val="AABEAF"/>
        </a:accent5>
        <a:accent6>
          <a:srgbClr val="919191"/>
        </a:accent6>
        <a:hlink>
          <a:srgbClr val="D4C78F"/>
        </a:hlink>
        <a:folHlink>
          <a:srgbClr val="C0B1A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f.wolfthaler@lk-ooe.at" TargetMode="External"/><Relationship Id="rId1" Type="http://schemas.openxmlformats.org/officeDocument/2006/relationships/hyperlink" Target="mailto:reinhold.limberger@lk-ooe.a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tabSelected="1" zoomScaleNormal="100" zoomScaleSheetLayoutView="115" workbookViewId="0">
      <selection activeCell="E9" sqref="E9"/>
    </sheetView>
  </sheetViews>
  <sheetFormatPr baseColWidth="10" defaultRowHeight="14.25" x14ac:dyDescent="0.2"/>
  <cols>
    <col min="1" max="1" width="44.875" customWidth="1"/>
    <col min="2" max="5" width="12.375" style="1" customWidth="1"/>
    <col min="6" max="6" width="12.875" customWidth="1"/>
    <col min="7" max="7" width="45.375" hidden="1" customWidth="1"/>
    <col min="8" max="8" width="17.125" hidden="1" customWidth="1"/>
    <col min="9" max="10" width="11" hidden="1" customWidth="1"/>
    <col min="11" max="11" width="11" customWidth="1"/>
    <col min="12" max="12" width="46.625" customWidth="1"/>
  </cols>
  <sheetData>
    <row r="1" spans="1:8" ht="67.5" customHeight="1" x14ac:dyDescent="0.2">
      <c r="A1" s="121" t="s">
        <v>122</v>
      </c>
      <c r="B1" s="121"/>
      <c r="C1" s="114"/>
      <c r="D1" s="113"/>
      <c r="E1" s="112"/>
    </row>
    <row r="2" spans="1:8" x14ac:dyDescent="0.2">
      <c r="E2" s="109" t="s">
        <v>120</v>
      </c>
    </row>
    <row r="4" spans="1:8" ht="19.5" x14ac:dyDescent="0.3">
      <c r="A4" s="111"/>
      <c r="B4" s="110"/>
      <c r="C4" s="110"/>
      <c r="D4" s="110"/>
      <c r="E4" s="110"/>
    </row>
    <row r="6" spans="1:8" ht="17.25" thickBot="1" x14ac:dyDescent="0.3">
      <c r="A6" s="38" t="s">
        <v>41</v>
      </c>
      <c r="B6" s="42"/>
      <c r="C6" s="42"/>
      <c r="D6" s="42"/>
      <c r="E6" s="42"/>
    </row>
    <row r="7" spans="1:8" x14ac:dyDescent="0.2">
      <c r="A7" s="39" t="s">
        <v>27</v>
      </c>
      <c r="B7" s="32"/>
      <c r="C7" s="39" t="s">
        <v>15</v>
      </c>
      <c r="D7" s="43"/>
      <c r="E7" s="43"/>
    </row>
    <row r="8" spans="1:8" x14ac:dyDescent="0.2">
      <c r="A8" s="66" t="s">
        <v>79</v>
      </c>
      <c r="B8" s="67"/>
      <c r="C8" s="66" t="s">
        <v>4</v>
      </c>
      <c r="D8" s="68"/>
      <c r="E8" s="68"/>
    </row>
    <row r="9" spans="1:8" x14ac:dyDescent="0.2">
      <c r="A9" s="40" t="s">
        <v>81</v>
      </c>
      <c r="B9" s="73" t="s">
        <v>3</v>
      </c>
      <c r="C9" s="44"/>
      <c r="D9" s="44"/>
      <c r="E9" s="44"/>
      <c r="G9" s="30" t="s">
        <v>2</v>
      </c>
      <c r="H9" s="30" t="s">
        <v>3</v>
      </c>
    </row>
    <row r="10" spans="1:8" ht="25.5" x14ac:dyDescent="0.2">
      <c r="A10" s="47" t="s">
        <v>80</v>
      </c>
      <c r="B10" s="74" t="s">
        <v>3</v>
      </c>
      <c r="C10" s="44"/>
      <c r="D10" s="44"/>
      <c r="E10" s="44"/>
      <c r="G10" s="30" t="s">
        <v>2</v>
      </c>
      <c r="H10" s="30" t="s">
        <v>3</v>
      </c>
    </row>
    <row r="11" spans="1:8" ht="14.25" customHeight="1" x14ac:dyDescent="0.2">
      <c r="A11" s="75" t="s">
        <v>115</v>
      </c>
      <c r="B11" s="36"/>
      <c r="C11" s="102" t="s">
        <v>116</v>
      </c>
      <c r="D11" s="103"/>
      <c r="E11" s="103"/>
    </row>
    <row r="12" spans="1:8" ht="25.5" x14ac:dyDescent="0.2">
      <c r="A12" s="76" t="s">
        <v>82</v>
      </c>
      <c r="B12" s="37"/>
      <c r="C12" s="107" t="s">
        <v>4</v>
      </c>
      <c r="D12" s="107"/>
      <c r="E12" s="107"/>
      <c r="F12" s="108" t="s">
        <v>114</v>
      </c>
    </row>
    <row r="13" spans="1:8" x14ac:dyDescent="0.2">
      <c r="A13" s="41" t="s">
        <v>63</v>
      </c>
      <c r="B13" s="45"/>
      <c r="C13" s="40"/>
      <c r="D13" s="44"/>
      <c r="E13" s="44"/>
      <c r="G13" s="55" t="s">
        <v>62</v>
      </c>
      <c r="H13" s="55" t="s">
        <v>65</v>
      </c>
    </row>
    <row r="14" spans="1:8" x14ac:dyDescent="0.2">
      <c r="A14" s="34"/>
      <c r="B14" s="33"/>
      <c r="C14" s="40" t="s">
        <v>64</v>
      </c>
      <c r="D14" s="44"/>
      <c r="E14" s="44"/>
      <c r="G14" s="55">
        <f>+VLOOKUP($A14,GVE,2,FALSE)</f>
        <v>0</v>
      </c>
      <c r="H14" s="55">
        <f>+VLOOKUP($A14,GVE,3,FALSE)</f>
        <v>0</v>
      </c>
    </row>
    <row r="15" spans="1:8" x14ac:dyDescent="0.2">
      <c r="A15" s="34"/>
      <c r="B15" s="33"/>
      <c r="C15" s="40" t="s">
        <v>64</v>
      </c>
      <c r="D15" s="44"/>
      <c r="E15" s="44"/>
      <c r="G15" s="55">
        <f>+VLOOKUP($A15,GVE,2,FALSE)</f>
        <v>0</v>
      </c>
      <c r="H15" s="55">
        <f>+VLOOKUP($A15,GVE,3,FALSE)</f>
        <v>0</v>
      </c>
    </row>
    <row r="16" spans="1:8" x14ac:dyDescent="0.2">
      <c r="A16" s="34"/>
      <c r="B16" s="33"/>
      <c r="C16" s="40" t="s">
        <v>64</v>
      </c>
      <c r="D16" s="44"/>
      <c r="E16" s="44"/>
      <c r="G16" s="55">
        <f>+VLOOKUP($A16,GVE,2,FALSE)</f>
        <v>0</v>
      </c>
      <c r="H16" s="55">
        <f>+VLOOKUP($A16,GVE,3,FALSE)</f>
        <v>0</v>
      </c>
    </row>
    <row r="17" spans="1:10" x14ac:dyDescent="0.2">
      <c r="A17" s="34"/>
      <c r="B17" s="33"/>
      <c r="C17" s="40" t="s">
        <v>64</v>
      </c>
      <c r="D17" s="44"/>
      <c r="E17" s="44"/>
      <c r="G17" s="55">
        <f>+VLOOKUP($A17,GVE,2,FALSE)</f>
        <v>0</v>
      </c>
      <c r="H17" s="55">
        <f>+VLOOKUP($A17,GVE,3,FALSE)</f>
        <v>0</v>
      </c>
    </row>
    <row r="18" spans="1:10" x14ac:dyDescent="0.2">
      <c r="A18" s="35"/>
      <c r="B18" s="33"/>
      <c r="C18" s="40" t="s">
        <v>64</v>
      </c>
      <c r="D18" s="44"/>
      <c r="E18" s="44"/>
      <c r="G18" s="55">
        <f>+VLOOKUP($A18,GVE,2,FALSE)</f>
        <v>0</v>
      </c>
      <c r="H18" s="55">
        <f>+VLOOKUP($A18,GVE,3,FALSE)</f>
        <v>0</v>
      </c>
    </row>
    <row r="19" spans="1:10" x14ac:dyDescent="0.2">
      <c r="A19" s="46" t="s">
        <v>14</v>
      </c>
      <c r="B19" s="51">
        <f>+SUMPRODUCT(B14:B18,G14:G18)</f>
        <v>0</v>
      </c>
      <c r="C19" s="41" t="s">
        <v>16</v>
      </c>
      <c r="D19" s="44"/>
      <c r="E19" s="44"/>
    </row>
    <row r="20" spans="1:10" x14ac:dyDescent="0.2">
      <c r="A20" s="48"/>
      <c r="B20" s="48"/>
      <c r="C20" s="48"/>
      <c r="D20" s="50"/>
      <c r="E20" s="50"/>
    </row>
    <row r="21" spans="1:10" ht="17.25" thickBot="1" x14ac:dyDescent="0.3">
      <c r="A21" s="38" t="s">
        <v>69</v>
      </c>
      <c r="B21" s="42"/>
      <c r="C21" s="42"/>
      <c r="D21" s="42"/>
      <c r="E21" s="42"/>
    </row>
    <row r="22" spans="1:10" x14ac:dyDescent="0.2">
      <c r="A22" s="39" t="s">
        <v>0</v>
      </c>
      <c r="B22" s="32"/>
      <c r="C22" s="39" t="s">
        <v>4</v>
      </c>
      <c r="D22" s="39"/>
      <c r="E22" s="39"/>
    </row>
    <row r="23" spans="1:10" x14ac:dyDescent="0.2">
      <c r="A23" s="40" t="s">
        <v>33</v>
      </c>
      <c r="B23" s="73" t="s">
        <v>3</v>
      </c>
      <c r="C23" s="40"/>
      <c r="D23" s="44"/>
      <c r="E23" s="44"/>
      <c r="G23" s="30" t="s">
        <v>2</v>
      </c>
      <c r="H23" s="30" t="s">
        <v>3</v>
      </c>
    </row>
    <row r="24" spans="1:10" x14ac:dyDescent="0.2">
      <c r="A24" s="40" t="s">
        <v>34</v>
      </c>
      <c r="B24" s="73" t="s">
        <v>3</v>
      </c>
      <c r="C24" s="40"/>
      <c r="D24" s="94" t="s">
        <v>104</v>
      </c>
      <c r="E24" s="98">
        <v>1</v>
      </c>
      <c r="G24" s="95" t="s">
        <v>2</v>
      </c>
      <c r="H24" s="95" t="s">
        <v>3</v>
      </c>
    </row>
    <row r="25" spans="1:10" ht="14.25" customHeight="1" x14ac:dyDescent="0.2">
      <c r="A25" s="49" t="s">
        <v>29</v>
      </c>
      <c r="B25" s="131" t="s">
        <v>21</v>
      </c>
      <c r="C25" s="131"/>
      <c r="D25" s="131"/>
      <c r="E25" s="131"/>
      <c r="G25" s="30">
        <v>0</v>
      </c>
      <c r="H25" s="30">
        <v>1</v>
      </c>
      <c r="I25" s="30">
        <v>2</v>
      </c>
      <c r="J25" s="30">
        <v>3</v>
      </c>
    </row>
    <row r="26" spans="1:10" ht="27.75" customHeight="1" x14ac:dyDescent="0.2">
      <c r="A26" s="41" t="s">
        <v>70</v>
      </c>
      <c r="B26" s="138" t="s">
        <v>111</v>
      </c>
      <c r="C26" s="138"/>
      <c r="D26" s="138"/>
      <c r="E26" s="138"/>
      <c r="G26" s="96" t="s">
        <v>62</v>
      </c>
      <c r="H26" s="97" t="s">
        <v>85</v>
      </c>
    </row>
    <row r="27" spans="1:10" x14ac:dyDescent="0.2">
      <c r="A27" s="34"/>
      <c r="B27" s="33"/>
      <c r="C27" s="40" t="s">
        <v>64</v>
      </c>
      <c r="D27" s="44"/>
      <c r="E27" s="44"/>
      <c r="G27" s="92">
        <f>+VLOOKUP($A27,GVE,2,FALSE)</f>
        <v>0</v>
      </c>
      <c r="H27" s="55">
        <f>+VLOOKUP($A27,GVE,4,FALSE)</f>
        <v>0</v>
      </c>
    </row>
    <row r="28" spans="1:10" x14ac:dyDescent="0.2">
      <c r="A28" s="34"/>
      <c r="B28" s="33"/>
      <c r="C28" s="40" t="s">
        <v>64</v>
      </c>
      <c r="D28" s="44"/>
      <c r="E28" s="44"/>
      <c r="G28" s="92">
        <f>+VLOOKUP($A28,GVE,2,FALSE)</f>
        <v>0</v>
      </c>
      <c r="H28" s="55">
        <f>+VLOOKUP($A28,GVE,4,FALSE)</f>
        <v>0</v>
      </c>
    </row>
    <row r="29" spans="1:10" x14ac:dyDescent="0.2">
      <c r="A29" s="34"/>
      <c r="B29" s="33"/>
      <c r="C29" s="40" t="s">
        <v>64</v>
      </c>
      <c r="D29" s="44"/>
      <c r="E29" s="44"/>
      <c r="G29" s="92">
        <f>+VLOOKUP($A29,GVE,2,FALSE)</f>
        <v>0</v>
      </c>
      <c r="H29" s="55">
        <f>+VLOOKUP($A29,GVE,4,FALSE)</f>
        <v>0</v>
      </c>
    </row>
    <row r="30" spans="1:10" x14ac:dyDescent="0.2">
      <c r="A30" s="34"/>
      <c r="B30" s="33"/>
      <c r="C30" s="40" t="s">
        <v>64</v>
      </c>
      <c r="D30" s="44"/>
      <c r="E30" s="44"/>
      <c r="G30" s="92">
        <f>+VLOOKUP($A30,GVE,2,FALSE)</f>
        <v>0</v>
      </c>
      <c r="H30" s="55">
        <f>+VLOOKUP($A30,GVE,4,FALSE)</f>
        <v>0</v>
      </c>
    </row>
    <row r="31" spans="1:10" x14ac:dyDescent="0.2">
      <c r="A31" s="34"/>
      <c r="B31" s="33"/>
      <c r="C31" s="40" t="s">
        <v>64</v>
      </c>
      <c r="D31" s="44"/>
      <c r="E31" s="44"/>
      <c r="G31" s="92">
        <f>+VLOOKUP($A31,GVE,2,FALSE)</f>
        <v>0</v>
      </c>
      <c r="H31" s="55">
        <f>+VLOOKUP($A31,GVE,4,FALSE)</f>
        <v>0</v>
      </c>
    </row>
    <row r="32" spans="1:10" x14ac:dyDescent="0.2">
      <c r="A32" s="46" t="s">
        <v>14</v>
      </c>
      <c r="B32" s="51">
        <f>+SUMPRODUCT(B27:B31,G27:G31)</f>
        <v>0</v>
      </c>
      <c r="C32" s="41" t="s">
        <v>16</v>
      </c>
      <c r="D32" s="44"/>
      <c r="E32" s="44"/>
    </row>
    <row r="33" spans="1:10" x14ac:dyDescent="0.2">
      <c r="A33" s="48"/>
      <c r="B33" s="48"/>
      <c r="C33" s="48"/>
      <c r="D33" s="50"/>
      <c r="E33" s="50"/>
    </row>
    <row r="34" spans="1:10" ht="16.5" x14ac:dyDescent="0.25">
      <c r="A34" s="52"/>
      <c r="B34" s="52"/>
      <c r="C34" s="50"/>
      <c r="D34" s="50"/>
      <c r="E34" s="50"/>
      <c r="G34" s="56" t="s">
        <v>68</v>
      </c>
    </row>
    <row r="35" spans="1:10" ht="20.25" thickBot="1" x14ac:dyDescent="0.35">
      <c r="A35" s="6" t="s">
        <v>121</v>
      </c>
      <c r="B35" s="6"/>
      <c r="C35" s="53"/>
      <c r="D35" s="53"/>
      <c r="E35" s="53"/>
      <c r="G35" s="30" t="s">
        <v>21</v>
      </c>
      <c r="H35" s="30" t="s">
        <v>22</v>
      </c>
      <c r="I35" s="30" t="s">
        <v>23</v>
      </c>
    </row>
    <row r="36" spans="1:10" ht="17.25" thickTop="1" x14ac:dyDescent="0.25">
      <c r="A36" s="136"/>
      <c r="B36" s="133" t="s">
        <v>5</v>
      </c>
      <c r="C36" s="134"/>
      <c r="D36" s="133" t="s">
        <v>100</v>
      </c>
      <c r="E36" s="135"/>
      <c r="G36" s="56" t="s">
        <v>7</v>
      </c>
    </row>
    <row r="37" spans="1:10" ht="15" thickBot="1" x14ac:dyDescent="0.25">
      <c r="A37" s="137"/>
      <c r="B37" s="60" t="s">
        <v>19</v>
      </c>
      <c r="C37" s="61" t="s">
        <v>71</v>
      </c>
      <c r="D37" s="60" t="s">
        <v>19</v>
      </c>
      <c r="E37" s="77" t="s">
        <v>71</v>
      </c>
      <c r="G37" s="30" t="s">
        <v>24</v>
      </c>
      <c r="H37" s="31" t="e">
        <f>+MIN(B19*0.75,H38,B8*2)</f>
        <v>#DIV/0!</v>
      </c>
      <c r="I37" s="30" t="s">
        <v>4</v>
      </c>
      <c r="J37" s="30"/>
    </row>
    <row r="38" spans="1:10" x14ac:dyDescent="0.2">
      <c r="A38" s="78" t="s">
        <v>77</v>
      </c>
      <c r="B38" s="62">
        <f>+SUM(B39:B42)</f>
        <v>0</v>
      </c>
      <c r="C38" s="63">
        <f>+SUM(C39:C42)</f>
        <v>0</v>
      </c>
      <c r="D38" s="62">
        <f>+SUM(D39:D42)</f>
        <v>0</v>
      </c>
      <c r="E38" s="79">
        <f>+SUM(E39:E42)</f>
        <v>0</v>
      </c>
      <c r="G38" s="30" t="s">
        <v>72</v>
      </c>
      <c r="H38" s="31" t="e">
        <f>+B22/B32*B19</f>
        <v>#DIV/0!</v>
      </c>
      <c r="I38" s="30" t="s">
        <v>4</v>
      </c>
      <c r="J38" s="30"/>
    </row>
    <row r="39" spans="1:10" x14ac:dyDescent="0.2">
      <c r="A39" s="80" t="s">
        <v>75</v>
      </c>
      <c r="B39" s="71">
        <f>+IF(B23=G23,MIN(B32,B22)*IF(B25=G35,40,IF(B25=H35,50,IF(B25=I35,60,0))),0)*Modulation</f>
        <v>0</v>
      </c>
      <c r="C39" s="72">
        <f>+IF($B$32=0,0,B39/$B$32)</f>
        <v>0</v>
      </c>
      <c r="D39" s="71"/>
      <c r="E39" s="81"/>
      <c r="G39" s="30" t="s">
        <v>8</v>
      </c>
      <c r="H39" s="30" t="s">
        <v>9</v>
      </c>
      <c r="I39" s="58" t="s">
        <v>10</v>
      </c>
      <c r="J39" s="30" t="s">
        <v>14</v>
      </c>
    </row>
    <row r="40" spans="1:10" x14ac:dyDescent="0.2">
      <c r="A40" s="80" t="s">
        <v>101</v>
      </c>
      <c r="B40" s="71">
        <f>+SUM(H47:H48)*Modulation</f>
        <v>0</v>
      </c>
      <c r="C40" s="72">
        <f>+IF($B$32=0,0,B40/$B$32)</f>
        <v>0</v>
      </c>
      <c r="D40" s="71"/>
      <c r="E40" s="81"/>
      <c r="G40" s="59">
        <v>10</v>
      </c>
      <c r="H40" s="30">
        <v>100</v>
      </c>
      <c r="I40" s="30">
        <v>0.65</v>
      </c>
      <c r="J40" s="30">
        <f>+(B7*I40+H40)*(G40-F37)</f>
        <v>1000</v>
      </c>
    </row>
    <row r="41" spans="1:10" x14ac:dyDescent="0.2">
      <c r="A41" s="80" t="s">
        <v>99</v>
      </c>
      <c r="B41" s="71">
        <f>+IF(B24=G24,SUMPRODUCT(B27:B31,G27:G31,H27:H31),0)*Modulation</f>
        <v>0</v>
      </c>
      <c r="C41" s="72">
        <f>+IF($B$32=0,0,B41/$B$32)</f>
        <v>0</v>
      </c>
      <c r="D41" s="71"/>
      <c r="E41" s="81"/>
      <c r="G41" s="59">
        <v>30</v>
      </c>
      <c r="H41" s="30">
        <v>84</v>
      </c>
      <c r="I41" s="30">
        <v>0.48</v>
      </c>
      <c r="J41" s="30">
        <f>+(B7*I41+H41)*(G41-G40)</f>
        <v>1680</v>
      </c>
    </row>
    <row r="42" spans="1:10" x14ac:dyDescent="0.2">
      <c r="A42" s="80" t="s">
        <v>76</v>
      </c>
      <c r="B42" s="71"/>
      <c r="C42" s="72"/>
      <c r="D42" s="71">
        <f>+IF(B9="ja",B19*27.5,0)</f>
        <v>0</v>
      </c>
      <c r="E42" s="81">
        <f>+IF($B$19=0,0,D42/$B$19)</f>
        <v>0</v>
      </c>
      <c r="G42" s="59">
        <v>40</v>
      </c>
      <c r="H42" s="30">
        <v>66</v>
      </c>
      <c r="I42" s="30">
        <v>0.38</v>
      </c>
      <c r="J42" s="30">
        <f>+(B7*I42+H42)*(G42-G41)</f>
        <v>660</v>
      </c>
    </row>
    <row r="43" spans="1:10" x14ac:dyDescent="0.2">
      <c r="A43" s="82" t="s">
        <v>102</v>
      </c>
      <c r="B43" s="64"/>
      <c r="C43" s="65"/>
      <c r="D43" s="64">
        <f>IF(B32=0,0,IF(H37&lt;=G40,(H40+I40*B7)*H37,IF(AND(H37&lt;=G41,H37&gt;G40),J40+(H41+I41*B7)*(H37-G40),IF(AND(H37&lt;=G42,H37&gt;G41),J40+J41+(H42+I42*B7)*(H37-G41),IF(AND(H37&lt;=G43,H37&gt;G42),J40+J41+J42+(H43+I43*B7)*(H37-G42),IF(AND(H37&lt;=G44,H37&gt;G43),J40+J41+J42+J43+(H44+I44*B7)*(H37-G43),IF(AND(H37&lt;=G45,H37&gt;G44),J40+J41+J42+J43+J44+(H45+I45*B7)*(H37-G44),J40+J41+J42+J43+J44+J45)))))))</f>
        <v>0</v>
      </c>
      <c r="E43" s="83">
        <f t="shared" ref="E43:E44" si="0">+IF($B$19=0,0,D43/$B$19)</f>
        <v>0</v>
      </c>
      <c r="G43" s="59">
        <v>50</v>
      </c>
      <c r="H43" s="30">
        <v>52</v>
      </c>
      <c r="I43" s="30">
        <v>0.3</v>
      </c>
      <c r="J43" s="30">
        <f>+(B7*I43+H43)*(G43-G42)</f>
        <v>520</v>
      </c>
    </row>
    <row r="44" spans="1:10" x14ac:dyDescent="0.2">
      <c r="A44" s="82" t="s">
        <v>103</v>
      </c>
      <c r="B44" s="64"/>
      <c r="C44" s="65"/>
      <c r="D44" s="64">
        <f>+SUMPRODUCT(B14:B18,G14:G18,H14:H18)+IF(B10="ja",B11*B12,0)</f>
        <v>0</v>
      </c>
      <c r="E44" s="83">
        <f t="shared" si="0"/>
        <v>0</v>
      </c>
      <c r="G44" s="59">
        <v>60</v>
      </c>
      <c r="H44" s="30">
        <v>40</v>
      </c>
      <c r="I44" s="30">
        <v>0.24</v>
      </c>
      <c r="J44" s="30">
        <f>+(B7*I44+H44)*(G44-G43)</f>
        <v>400</v>
      </c>
    </row>
    <row r="45" spans="1:10" x14ac:dyDescent="0.2">
      <c r="A45" s="80" t="s">
        <v>73</v>
      </c>
      <c r="B45" s="71"/>
      <c r="C45" s="72"/>
      <c r="D45" s="71">
        <f>+SUMPRODUCT(B14:B18,G14:G18,H14:H18)</f>
        <v>0</v>
      </c>
      <c r="E45" s="81">
        <f>+IF($B$19=0,0,D45/$B$19)</f>
        <v>0</v>
      </c>
      <c r="G45" s="59">
        <v>70</v>
      </c>
      <c r="H45" s="30">
        <v>30</v>
      </c>
      <c r="I45" s="30">
        <v>0.18</v>
      </c>
      <c r="J45" s="30">
        <f>+(B7*I45+H45)*(G45-G44)</f>
        <v>300</v>
      </c>
    </row>
    <row r="46" spans="1:10" ht="15" thickBot="1" x14ac:dyDescent="0.25">
      <c r="A46" s="84" t="s">
        <v>74</v>
      </c>
      <c r="B46" s="69"/>
      <c r="C46" s="70"/>
      <c r="D46" s="69">
        <f>+IF(B10="ja",B11*B12,0)</f>
        <v>0</v>
      </c>
      <c r="E46" s="101">
        <f>+IF($B$19=0,0,D46/$B$19)</f>
        <v>0</v>
      </c>
    </row>
    <row r="47" spans="1:10" ht="15" thickBot="1" x14ac:dyDescent="0.25">
      <c r="A47" s="85" t="s">
        <v>14</v>
      </c>
      <c r="B47" s="86">
        <f>+B38+B43+B44</f>
        <v>0</v>
      </c>
      <c r="C47" s="87">
        <f t="shared" ref="C47:E47" si="1">+C38+C43+C44</f>
        <v>0</v>
      </c>
      <c r="D47" s="86">
        <f t="shared" si="1"/>
        <v>0</v>
      </c>
      <c r="E47" s="88">
        <f t="shared" si="1"/>
        <v>0</v>
      </c>
      <c r="G47" t="s">
        <v>105</v>
      </c>
      <c r="H47">
        <f>+IF(B24=G24,IF(B32&lt;=10,B32*90,IF(B32&gt;10,(MIN(B32,70)-10)*20+900)),0)</f>
        <v>0</v>
      </c>
    </row>
    <row r="48" spans="1:10" ht="15" thickTop="1" x14ac:dyDescent="0.2">
      <c r="A48" s="54"/>
      <c r="G48" t="s">
        <v>106</v>
      </c>
      <c r="H48">
        <f>+IF(B24=G24,IF(AND(OR(E24=2,E24=3),B32&gt;70),IF((B32-70)&lt;=10,(B32-70)*90,IF((B32-70)&gt;10,(MIN((B32-70),70)-10)*20+900)),0),0)</f>
        <v>0</v>
      </c>
    </row>
    <row r="49" spans="1:10" x14ac:dyDescent="0.2">
      <c r="G49" s="93"/>
      <c r="H49" s="91"/>
      <c r="I49" s="91"/>
      <c r="J49" s="91"/>
    </row>
    <row r="50" spans="1:10" x14ac:dyDescent="0.2">
      <c r="A50" s="105" t="s">
        <v>109</v>
      </c>
      <c r="B50" s="132" t="s">
        <v>78</v>
      </c>
      <c r="C50" s="132"/>
      <c r="D50" s="104" t="s">
        <v>110</v>
      </c>
      <c r="E50" s="106"/>
      <c r="G50" s="93"/>
      <c r="H50" s="91"/>
      <c r="I50" s="91"/>
      <c r="J50" s="91"/>
    </row>
    <row r="51" spans="1:10" x14ac:dyDescent="0.2">
      <c r="G51" s="93"/>
      <c r="H51" s="91"/>
      <c r="I51" s="91"/>
      <c r="J51" s="91"/>
    </row>
    <row r="52" spans="1:10" ht="15.75" customHeight="1" x14ac:dyDescent="0.2"/>
    <row r="53" spans="1:10" ht="14.25" customHeight="1" x14ac:dyDescent="0.2">
      <c r="A53" s="122" t="s">
        <v>117</v>
      </c>
      <c r="B53" s="123"/>
      <c r="C53" s="123"/>
      <c r="D53" s="123"/>
      <c r="E53" s="124"/>
    </row>
    <row r="54" spans="1:10" ht="16.5" x14ac:dyDescent="0.25">
      <c r="A54" s="125"/>
      <c r="B54" s="126"/>
      <c r="C54" s="126"/>
      <c r="D54" s="126"/>
      <c r="E54" s="127"/>
      <c r="G54" s="56" t="s">
        <v>62</v>
      </c>
      <c r="H54" s="56"/>
      <c r="I54" s="56"/>
      <c r="J54" s="56"/>
    </row>
    <row r="55" spans="1:10" ht="14.25" customHeight="1" x14ac:dyDescent="0.2">
      <c r="A55" s="125"/>
      <c r="B55" s="126"/>
      <c r="C55" s="126"/>
      <c r="D55" s="126"/>
      <c r="E55" s="127"/>
      <c r="G55" s="30"/>
      <c r="H55" s="30" t="s">
        <v>66</v>
      </c>
      <c r="I55" s="30" t="s">
        <v>67</v>
      </c>
      <c r="J55" s="30" t="s">
        <v>85</v>
      </c>
    </row>
    <row r="56" spans="1:10" ht="14.25" customHeight="1" x14ac:dyDescent="0.2">
      <c r="A56" s="125"/>
      <c r="B56" s="126"/>
      <c r="C56" s="126"/>
      <c r="D56" s="126"/>
      <c r="E56" s="127"/>
      <c r="G56" s="30" t="s">
        <v>112</v>
      </c>
      <c r="H56" s="31">
        <v>1</v>
      </c>
      <c r="I56" s="30">
        <v>62</v>
      </c>
      <c r="J56" s="30"/>
    </row>
    <row r="57" spans="1:10" ht="14.25" customHeight="1" x14ac:dyDescent="0.2">
      <c r="A57" s="125"/>
      <c r="B57" s="126"/>
      <c r="C57" s="126"/>
      <c r="D57" s="126"/>
      <c r="E57" s="127"/>
      <c r="G57" s="30" t="s">
        <v>84</v>
      </c>
      <c r="H57" s="31">
        <v>1</v>
      </c>
      <c r="I57" s="30">
        <v>62</v>
      </c>
      <c r="J57" s="30">
        <v>100</v>
      </c>
    </row>
    <row r="58" spans="1:10" ht="14.25" customHeight="1" x14ac:dyDescent="0.2">
      <c r="A58" s="128"/>
      <c r="B58" s="129"/>
      <c r="C58" s="129"/>
      <c r="D58" s="129"/>
      <c r="E58" s="130"/>
      <c r="G58" s="30" t="s">
        <v>87</v>
      </c>
      <c r="H58" s="31">
        <v>1</v>
      </c>
      <c r="I58" s="30">
        <v>31</v>
      </c>
      <c r="J58" s="30"/>
    </row>
    <row r="59" spans="1:10" ht="14.25" customHeight="1" x14ac:dyDescent="0.2">
      <c r="D59"/>
      <c r="E59"/>
      <c r="G59" s="30" t="s">
        <v>88</v>
      </c>
      <c r="H59" s="31">
        <v>0.6</v>
      </c>
      <c r="I59" s="30">
        <v>31</v>
      </c>
      <c r="J59" s="30"/>
    </row>
    <row r="60" spans="1:10" ht="14.25" customHeight="1" x14ac:dyDescent="0.2">
      <c r="A60" s="118"/>
      <c r="B60" s="119" t="s">
        <v>118</v>
      </c>
      <c r="C60" s="116"/>
      <c r="D60"/>
      <c r="E60"/>
      <c r="G60" s="30" t="s">
        <v>86</v>
      </c>
      <c r="H60" s="31">
        <v>0.4</v>
      </c>
      <c r="I60" s="30">
        <v>31</v>
      </c>
      <c r="J60" s="30"/>
    </row>
    <row r="61" spans="1:10" ht="14.25" customHeight="1" x14ac:dyDescent="0.2">
      <c r="A61" s="120"/>
      <c r="B61" s="115" t="s">
        <v>119</v>
      </c>
      <c r="C61" s="115"/>
      <c r="D61"/>
      <c r="E61"/>
      <c r="G61" s="30" t="s">
        <v>113</v>
      </c>
      <c r="H61" s="31">
        <v>0.5</v>
      </c>
      <c r="I61" s="89">
        <v>62</v>
      </c>
      <c r="J61" s="89"/>
    </row>
    <row r="62" spans="1:10" ht="14.25" customHeight="1" x14ac:dyDescent="0.2">
      <c r="A62" s="117"/>
      <c r="B62" s="115"/>
      <c r="C62" s="115"/>
      <c r="D62"/>
      <c r="E62"/>
      <c r="G62" s="30" t="s">
        <v>89</v>
      </c>
      <c r="H62" s="31">
        <v>0.5</v>
      </c>
      <c r="I62" s="89">
        <v>62</v>
      </c>
      <c r="J62" s="89">
        <v>100</v>
      </c>
    </row>
    <row r="63" spans="1:10" ht="14.25" customHeight="1" x14ac:dyDescent="0.2">
      <c r="A63" s="117"/>
      <c r="B63" s="115"/>
      <c r="C63" s="115"/>
      <c r="D63"/>
      <c r="E63"/>
      <c r="G63" s="30" t="s">
        <v>92</v>
      </c>
      <c r="H63" s="31">
        <v>0.5</v>
      </c>
      <c r="I63" s="89">
        <v>31</v>
      </c>
      <c r="J63" s="89"/>
    </row>
    <row r="64" spans="1:10" ht="14.25" customHeight="1" x14ac:dyDescent="0.2">
      <c r="A64" s="117"/>
      <c r="B64" s="115"/>
      <c r="C64" s="115"/>
      <c r="D64"/>
      <c r="E64"/>
      <c r="G64" s="30" t="s">
        <v>90</v>
      </c>
      <c r="H64" s="31">
        <v>0.3</v>
      </c>
      <c r="I64" s="30">
        <v>31</v>
      </c>
      <c r="J64" s="30"/>
    </row>
    <row r="65" spans="2:11" x14ac:dyDescent="0.2">
      <c r="D65"/>
      <c r="E65"/>
      <c r="G65" s="30" t="s">
        <v>91</v>
      </c>
      <c r="H65" s="31">
        <v>0.2</v>
      </c>
      <c r="I65" s="30">
        <v>31</v>
      </c>
      <c r="J65" s="30"/>
    </row>
    <row r="66" spans="2:11" x14ac:dyDescent="0.2">
      <c r="D66"/>
      <c r="E66"/>
      <c r="G66" s="30" t="s">
        <v>61</v>
      </c>
      <c r="H66" s="31">
        <v>0</v>
      </c>
      <c r="I66" s="30"/>
      <c r="J66" s="30"/>
    </row>
    <row r="67" spans="2:11" x14ac:dyDescent="0.2">
      <c r="D67"/>
      <c r="E67"/>
      <c r="G67" s="30" t="s">
        <v>83</v>
      </c>
      <c r="H67" s="31">
        <v>0.15</v>
      </c>
      <c r="I67" s="30">
        <v>62</v>
      </c>
      <c r="J67" s="30"/>
    </row>
    <row r="68" spans="2:11" x14ac:dyDescent="0.2">
      <c r="D68"/>
      <c r="E68"/>
      <c r="G68" s="30" t="s">
        <v>93</v>
      </c>
      <c r="H68" s="31">
        <v>0.15</v>
      </c>
      <c r="I68" s="30">
        <v>62</v>
      </c>
      <c r="J68" s="30">
        <v>100</v>
      </c>
    </row>
    <row r="69" spans="2:11" x14ac:dyDescent="0.2">
      <c r="D69"/>
      <c r="E69"/>
      <c r="G69" s="30" t="s">
        <v>95</v>
      </c>
      <c r="H69" s="31">
        <v>0.15</v>
      </c>
      <c r="I69" s="30">
        <v>31</v>
      </c>
      <c r="J69" s="30"/>
    </row>
    <row r="70" spans="2:11" x14ac:dyDescent="0.2">
      <c r="D70"/>
      <c r="E70"/>
      <c r="G70" s="30" t="s">
        <v>94</v>
      </c>
      <c r="H70" s="31">
        <v>7.0000000000000007E-2</v>
      </c>
      <c r="I70" s="30">
        <v>31</v>
      </c>
      <c r="J70" s="30"/>
    </row>
    <row r="71" spans="2:11" x14ac:dyDescent="0.2">
      <c r="D71"/>
      <c r="E71"/>
      <c r="G71" s="30" t="s">
        <v>57</v>
      </c>
      <c r="H71" s="31">
        <v>0</v>
      </c>
      <c r="I71" s="30"/>
      <c r="J71" s="30"/>
    </row>
    <row r="72" spans="2:11" x14ac:dyDescent="0.2">
      <c r="B72"/>
      <c r="C72"/>
      <c r="D72"/>
      <c r="E72"/>
      <c r="G72" s="30" t="s">
        <v>59</v>
      </c>
      <c r="H72" s="31">
        <v>0.5</v>
      </c>
      <c r="I72" s="30"/>
      <c r="J72" s="30"/>
    </row>
    <row r="73" spans="2:11" x14ac:dyDescent="0.2">
      <c r="D73"/>
      <c r="E73"/>
      <c r="G73" s="30" t="s">
        <v>58</v>
      </c>
      <c r="H73" s="31">
        <v>0.3</v>
      </c>
      <c r="I73" s="30"/>
      <c r="J73" s="30"/>
    </row>
    <row r="74" spans="2:11" x14ac:dyDescent="0.2">
      <c r="D74"/>
      <c r="E74"/>
      <c r="G74" s="30" t="s">
        <v>96</v>
      </c>
      <c r="H74" s="31">
        <v>0.2</v>
      </c>
      <c r="I74" s="30"/>
      <c r="J74" s="30"/>
      <c r="K74" s="90"/>
    </row>
    <row r="75" spans="2:11" x14ac:dyDescent="0.2">
      <c r="G75" s="30" t="s">
        <v>98</v>
      </c>
      <c r="H75" s="31">
        <v>1</v>
      </c>
      <c r="I75" s="30"/>
      <c r="J75" s="30"/>
    </row>
    <row r="76" spans="2:11" x14ac:dyDescent="0.2">
      <c r="G76" s="30" t="s">
        <v>60</v>
      </c>
      <c r="H76" s="31">
        <v>0.6</v>
      </c>
      <c r="I76" s="30"/>
      <c r="J76" s="30"/>
    </row>
    <row r="77" spans="2:11" x14ac:dyDescent="0.2">
      <c r="B77"/>
      <c r="C77"/>
      <c r="D77"/>
      <c r="E77"/>
      <c r="G77" s="30" t="s">
        <v>97</v>
      </c>
      <c r="H77" s="31">
        <v>0.4</v>
      </c>
      <c r="I77" s="30"/>
      <c r="J77" s="30"/>
      <c r="K77" s="90"/>
    </row>
    <row r="78" spans="2:11" x14ac:dyDescent="0.2">
      <c r="G78" s="30">
        <v>0</v>
      </c>
      <c r="H78" s="57">
        <v>0</v>
      </c>
      <c r="I78" s="30"/>
      <c r="J78" s="30"/>
    </row>
    <row r="80" spans="2:11" x14ac:dyDescent="0.2">
      <c r="G80" t="s">
        <v>107</v>
      </c>
    </row>
    <row r="81" spans="7:10" x14ac:dyDescent="0.2">
      <c r="G81" s="30">
        <v>0</v>
      </c>
      <c r="H81" s="57">
        <v>100</v>
      </c>
      <c r="I81" s="99">
        <v>1</v>
      </c>
      <c r="J81" s="31">
        <f>+MIN(B22,B32,100)</f>
        <v>0</v>
      </c>
    </row>
    <row r="82" spans="7:10" x14ac:dyDescent="0.2">
      <c r="G82" s="30">
        <v>100</v>
      </c>
      <c r="H82" s="57">
        <v>300</v>
      </c>
      <c r="I82" s="99">
        <v>0.9</v>
      </c>
      <c r="J82" s="100">
        <f>+IF(MIN($B$22,$B$32)&gt;G82,MIN((MIN($B$22,$B$32)-G82),H82-G82),0)</f>
        <v>0</v>
      </c>
    </row>
    <row r="83" spans="7:10" x14ac:dyDescent="0.2">
      <c r="G83" s="30">
        <v>300</v>
      </c>
      <c r="H83" s="57">
        <v>1000</v>
      </c>
      <c r="I83" s="99">
        <v>0.85</v>
      </c>
      <c r="J83" s="100">
        <f>+IF(MIN($B$22,$B$32)&gt;G83,MIN((MIN($B$22,$B$32)-G83),H83-G83),0)</f>
        <v>0</v>
      </c>
    </row>
    <row r="84" spans="7:10" x14ac:dyDescent="0.2">
      <c r="G84" s="30">
        <v>1000</v>
      </c>
      <c r="H84" s="30"/>
      <c r="I84" s="99">
        <v>0.75</v>
      </c>
      <c r="J84" s="100">
        <f>+IF(MIN($B$22,$B$32)&gt;G84,MIN((MIN($B$22,$B$32)-G84)),0)</f>
        <v>0</v>
      </c>
    </row>
    <row r="85" spans="7:10" x14ac:dyDescent="0.2">
      <c r="G85" s="100" t="s">
        <v>108</v>
      </c>
      <c r="H85" s="30"/>
      <c r="I85" s="30"/>
      <c r="J85" s="31">
        <f>+IF(MIN(B22,B32)=0,0,SUMPRODUCT(I81:I84,J81:J84)/MIN(B22,B32))</f>
        <v>0</v>
      </c>
    </row>
  </sheetData>
  <sheetProtection sheet="1" objects="1" scenarios="1"/>
  <protectedRanges>
    <protectedRange sqref="A14:B18 B7:B12 A27:B31 B22:B25 E24" name="Bereich1"/>
  </protectedRanges>
  <dataConsolidate/>
  <mergeCells count="8">
    <mergeCell ref="A1:B1"/>
    <mergeCell ref="A53:E58"/>
    <mergeCell ref="B25:E25"/>
    <mergeCell ref="B50:C50"/>
    <mergeCell ref="B36:C36"/>
    <mergeCell ref="D36:E36"/>
    <mergeCell ref="A36:A37"/>
    <mergeCell ref="B26:E26"/>
  </mergeCells>
  <conditionalFormatting sqref="B27:B31">
    <cfRule type="expression" dxfId="6" priority="3">
      <formula>B27=0</formula>
    </cfRule>
  </conditionalFormatting>
  <conditionalFormatting sqref="B26">
    <cfRule type="expression" dxfId="5" priority="1">
      <formula>$B$19&gt;$B$32</formula>
    </cfRule>
  </conditionalFormatting>
  <dataValidations disablePrompts="1" count="4">
    <dataValidation type="list" allowBlank="1" showInputMessage="1" showErrorMessage="1" sqref="B9:B10 B23:B24">
      <formula1>G9:H9</formula1>
    </dataValidation>
    <dataValidation type="list" allowBlank="1" showInputMessage="1" showErrorMessage="1" sqref="B25">
      <formula1>$G$35:$I$35</formula1>
    </dataValidation>
    <dataValidation type="list" allowBlank="1" showInputMessage="1" showErrorMessage="1" sqref="A14:A18 A27:A31">
      <formula1>Tiere</formula1>
    </dataValidation>
    <dataValidation type="list" allowBlank="1" showInputMessage="1" showErrorMessage="1" sqref="E24">
      <formula1>$G$25:$J$25</formula1>
    </dataValidation>
  </dataValidations>
  <hyperlinks>
    <hyperlink ref="D50" r:id="rId1" display="reinhold.limberger@lk-ooe.at"/>
    <hyperlink ref="B50" r:id="rId2"/>
  </hyperlinks>
  <printOptions horizontalCentered="1"/>
  <pageMargins left="0.70866141732283472" right="0.70866141732283472" top="0.74803149606299213" bottom="0.74803149606299213" header="0.31496062992125984" footer="0.31496062992125984"/>
  <pageSetup paperSize="9" scale="8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workbookViewId="0">
      <selection activeCell="H15" sqref="H15:J15"/>
    </sheetView>
  </sheetViews>
  <sheetFormatPr baseColWidth="10" defaultRowHeight="14.25" x14ac:dyDescent="0.2"/>
  <cols>
    <col min="1" max="1" width="37.25" bestFit="1" customWidth="1"/>
    <col min="8" max="8" width="5.375" bestFit="1" customWidth="1"/>
    <col min="9" max="9" width="4.25" bestFit="1" customWidth="1"/>
    <col min="10" max="10" width="5.375" bestFit="1" customWidth="1"/>
  </cols>
  <sheetData>
    <row r="2" spans="1:11" x14ac:dyDescent="0.2">
      <c r="A2" t="s">
        <v>35</v>
      </c>
    </row>
    <row r="3" spans="1:11" ht="17.25" thickBot="1" x14ac:dyDescent="0.3">
      <c r="A3" s="3" t="s">
        <v>17</v>
      </c>
      <c r="B3" s="4" t="s">
        <v>36</v>
      </c>
      <c r="C3" s="4" t="s">
        <v>37</v>
      </c>
      <c r="D3" s="4" t="s">
        <v>38</v>
      </c>
      <c r="E3" s="4"/>
      <c r="G3" s="25" t="s">
        <v>45</v>
      </c>
      <c r="H3" s="1" t="s">
        <v>36</v>
      </c>
      <c r="I3" s="1" t="s">
        <v>37</v>
      </c>
      <c r="J3" s="1" t="s">
        <v>38</v>
      </c>
      <c r="K3" s="1"/>
    </row>
    <row r="4" spans="1:11" ht="15" thickBot="1" x14ac:dyDescent="0.25">
      <c r="A4" s="5" t="s">
        <v>27</v>
      </c>
      <c r="B4" s="10">
        <v>100</v>
      </c>
      <c r="C4" s="5">
        <v>150</v>
      </c>
      <c r="D4" s="1">
        <v>200</v>
      </c>
      <c r="E4" s="1" t="s">
        <v>15</v>
      </c>
      <c r="G4" s="28" t="s">
        <v>46</v>
      </c>
      <c r="H4" s="26">
        <f>+B4</f>
        <v>100</v>
      </c>
      <c r="I4" s="26">
        <f>+C4</f>
        <v>150</v>
      </c>
      <c r="J4" s="26">
        <f>+D4</f>
        <v>200</v>
      </c>
      <c r="K4" t="s">
        <v>42</v>
      </c>
    </row>
    <row r="5" spans="1:11" ht="15" thickBot="1" x14ac:dyDescent="0.25">
      <c r="A5" s="5" t="s">
        <v>26</v>
      </c>
      <c r="B5" s="10">
        <v>6</v>
      </c>
      <c r="C5" s="5">
        <v>2.1</v>
      </c>
      <c r="D5" s="1">
        <v>10</v>
      </c>
      <c r="E5" s="1"/>
      <c r="G5" s="28"/>
      <c r="H5" s="26">
        <v>6</v>
      </c>
      <c r="I5" s="26">
        <f>+C5</f>
        <v>2.1</v>
      </c>
      <c r="J5" s="26">
        <f>+D5</f>
        <v>10</v>
      </c>
      <c r="K5" t="s">
        <v>43</v>
      </c>
    </row>
    <row r="6" spans="1:11" ht="15" customHeight="1" thickBot="1" x14ac:dyDescent="0.25">
      <c r="A6" s="5" t="s">
        <v>28</v>
      </c>
      <c r="B6" t="s">
        <v>25</v>
      </c>
      <c r="C6" t="s">
        <v>39</v>
      </c>
      <c r="D6" t="s">
        <v>25</v>
      </c>
      <c r="G6" s="28" t="s">
        <v>47</v>
      </c>
      <c r="H6">
        <v>200</v>
      </c>
      <c r="I6">
        <v>200</v>
      </c>
      <c r="J6">
        <v>250</v>
      </c>
      <c r="K6" t="s">
        <v>50</v>
      </c>
    </row>
    <row r="7" spans="1:11" ht="15" thickBot="1" x14ac:dyDescent="0.25">
      <c r="A7" s="5" t="s">
        <v>30</v>
      </c>
      <c r="B7" s="12" t="s">
        <v>2</v>
      </c>
      <c r="C7" s="5" t="s">
        <v>2</v>
      </c>
      <c r="D7" s="5" t="s">
        <v>2</v>
      </c>
      <c r="E7" s="1"/>
      <c r="G7" s="28"/>
      <c r="H7" s="26">
        <v>7</v>
      </c>
      <c r="I7" s="26">
        <f t="shared" ref="I7:J10" si="0">+C12</f>
        <v>20</v>
      </c>
      <c r="J7" s="26">
        <f t="shared" si="0"/>
        <v>30</v>
      </c>
      <c r="K7" t="s">
        <v>51</v>
      </c>
    </row>
    <row r="8" spans="1:11" ht="15" thickBot="1" x14ac:dyDescent="0.25">
      <c r="A8" s="5" t="s">
        <v>32</v>
      </c>
      <c r="B8" s="11">
        <v>200</v>
      </c>
      <c r="C8" s="5">
        <v>200</v>
      </c>
      <c r="D8" s="1">
        <v>250</v>
      </c>
      <c r="E8" s="1"/>
      <c r="G8" s="28"/>
      <c r="H8" s="26">
        <f>+B13</f>
        <v>6</v>
      </c>
      <c r="I8" s="26">
        <f t="shared" si="0"/>
        <v>15</v>
      </c>
      <c r="J8" s="26">
        <f t="shared" si="0"/>
        <v>25</v>
      </c>
      <c r="K8" t="s">
        <v>44</v>
      </c>
    </row>
    <row r="9" spans="1:11" ht="48.75" thickBot="1" x14ac:dyDescent="0.25">
      <c r="A9" s="19" t="s">
        <v>31</v>
      </c>
      <c r="B9" s="20">
        <f>+IF(B7="ja",B5/B13*B12,0)*0.2</f>
        <v>1.4000000000000001</v>
      </c>
      <c r="C9" s="20">
        <f>+IF(C7="ja",C5/C13*C12,0)*0.2</f>
        <v>0.56000000000000005</v>
      </c>
      <c r="D9" s="20">
        <f>+IF(D7="ja",D5/D13*D12,0)*0.2</f>
        <v>2.4000000000000004</v>
      </c>
      <c r="E9" s="1"/>
      <c r="G9" s="27"/>
      <c r="H9" s="2" t="str">
        <f>+B14</f>
        <v>ja</v>
      </c>
      <c r="I9" s="2" t="str">
        <f t="shared" si="0"/>
        <v>ja</v>
      </c>
      <c r="J9" s="2" t="str">
        <f t="shared" si="0"/>
        <v>ja</v>
      </c>
      <c r="K9" s="29" t="s">
        <v>48</v>
      </c>
    </row>
    <row r="10" spans="1:11" x14ac:dyDescent="0.2">
      <c r="A10" s="5"/>
      <c r="B10" s="5"/>
      <c r="C10" s="5"/>
      <c r="D10" s="1"/>
      <c r="E10" s="1"/>
      <c r="G10" s="27"/>
      <c r="H10" s="2" t="str">
        <f>+B15</f>
        <v>nein</v>
      </c>
      <c r="I10" s="2" t="str">
        <f t="shared" si="0"/>
        <v>nein</v>
      </c>
      <c r="J10" s="2" t="str">
        <f t="shared" si="0"/>
        <v>ja</v>
      </c>
      <c r="K10" s="29" t="s">
        <v>49</v>
      </c>
    </row>
    <row r="11" spans="1:11" ht="17.25" thickBot="1" x14ac:dyDescent="0.3">
      <c r="A11" s="3" t="s">
        <v>18</v>
      </c>
      <c r="B11" s="4"/>
      <c r="C11" s="4"/>
      <c r="D11" s="4"/>
      <c r="E11" s="4"/>
    </row>
    <row r="12" spans="1:11" ht="15" thickBot="1" x14ac:dyDescent="0.25">
      <c r="A12" s="5" t="s">
        <v>0</v>
      </c>
      <c r="B12" s="10">
        <v>7</v>
      </c>
      <c r="C12" s="5">
        <v>20</v>
      </c>
      <c r="D12" s="5">
        <v>30</v>
      </c>
      <c r="E12" s="5" t="s">
        <v>4</v>
      </c>
      <c r="G12" s="2" t="s">
        <v>52</v>
      </c>
      <c r="H12">
        <f>+H13*0.6</f>
        <v>121.64999999999999</v>
      </c>
      <c r="I12">
        <f t="shared" ref="I12:J12" si="1">+I13*0.6</f>
        <v>139.47500000000002</v>
      </c>
      <c r="J12">
        <f t="shared" si="1"/>
        <v>158.1</v>
      </c>
      <c r="K12" t="s">
        <v>56</v>
      </c>
    </row>
    <row r="13" spans="1:11" ht="15" thickBot="1" x14ac:dyDescent="0.25">
      <c r="A13" s="5" t="s">
        <v>1</v>
      </c>
      <c r="B13" s="10">
        <v>6</v>
      </c>
      <c r="C13" s="5">
        <v>15</v>
      </c>
      <c r="D13" s="5">
        <v>25</v>
      </c>
      <c r="E13" s="5"/>
      <c r="H13" s="24">
        <f>+E24</f>
        <v>202.75</v>
      </c>
      <c r="I13" s="24">
        <f>+E32</f>
        <v>232.45833333333337</v>
      </c>
      <c r="J13" s="24">
        <f>+E40</f>
        <v>263.5</v>
      </c>
      <c r="K13" t="s">
        <v>53</v>
      </c>
    </row>
    <row r="14" spans="1:11" x14ac:dyDescent="0.2">
      <c r="A14" s="5" t="s">
        <v>33</v>
      </c>
      <c r="B14" s="1" t="s">
        <v>2</v>
      </c>
      <c r="C14" s="1" t="s">
        <v>2</v>
      </c>
      <c r="D14" s="1" t="s">
        <v>2</v>
      </c>
      <c r="E14" s="1"/>
      <c r="F14" s="1"/>
      <c r="H14" s="24">
        <f>+D24</f>
        <v>2027.5</v>
      </c>
      <c r="I14" s="24">
        <f>+D32</f>
        <v>488.16250000000008</v>
      </c>
      <c r="J14" s="24">
        <f>+D40</f>
        <v>2635</v>
      </c>
      <c r="K14" t="s">
        <v>54</v>
      </c>
    </row>
    <row r="15" spans="1:11" x14ac:dyDescent="0.2">
      <c r="A15" s="5" t="s">
        <v>34</v>
      </c>
      <c r="B15" s="1" t="s">
        <v>3</v>
      </c>
      <c r="C15" s="1" t="s">
        <v>3</v>
      </c>
      <c r="D15" s="1" t="s">
        <v>2</v>
      </c>
      <c r="E15" s="1"/>
      <c r="G15" s="2" t="s">
        <v>55</v>
      </c>
      <c r="H15">
        <f>+H16*0.6</f>
        <v>24</v>
      </c>
      <c r="I15">
        <f t="shared" ref="I15:J15" si="2">+I16*0.6</f>
        <v>24</v>
      </c>
      <c r="J15" s="26">
        <f t="shared" si="2"/>
        <v>52.8</v>
      </c>
    </row>
    <row r="16" spans="1:11" ht="15" customHeight="1" x14ac:dyDescent="0.2">
      <c r="A16" s="9" t="s">
        <v>29</v>
      </c>
      <c r="B16" t="s">
        <v>40</v>
      </c>
      <c r="C16" t="s">
        <v>40</v>
      </c>
      <c r="D16" t="s">
        <v>40</v>
      </c>
      <c r="H16" s="24">
        <f>+C24</f>
        <v>40</v>
      </c>
      <c r="I16" s="24">
        <f>+C32</f>
        <v>40</v>
      </c>
      <c r="J16" s="24">
        <f>+C40</f>
        <v>88</v>
      </c>
      <c r="K16" t="s">
        <v>53</v>
      </c>
    </row>
    <row r="17" spans="1:11" x14ac:dyDescent="0.2">
      <c r="H17" s="24">
        <f>+B24</f>
        <v>400</v>
      </c>
      <c r="I17" s="24">
        <f>+B32</f>
        <v>600</v>
      </c>
      <c r="J17" s="24">
        <f>+B40</f>
        <v>2200</v>
      </c>
      <c r="K17" t="s">
        <v>54</v>
      </c>
    </row>
    <row r="18" spans="1:11" ht="15" thickBot="1" x14ac:dyDescent="0.25"/>
    <row r="19" spans="1:11" x14ac:dyDescent="0.2">
      <c r="A19" s="139" t="s">
        <v>36</v>
      </c>
      <c r="B19" s="141" t="s">
        <v>5</v>
      </c>
      <c r="C19" s="142"/>
      <c r="D19" s="141" t="s">
        <v>6</v>
      </c>
      <c r="E19" s="143"/>
      <c r="H19" s="24"/>
      <c r="I19" s="24"/>
    </row>
    <row r="20" spans="1:11" x14ac:dyDescent="0.2">
      <c r="A20" s="140"/>
      <c r="B20" s="21" t="s">
        <v>19</v>
      </c>
      <c r="C20" s="22" t="s">
        <v>20</v>
      </c>
      <c r="D20" s="21" t="s">
        <v>19</v>
      </c>
      <c r="E20" s="23" t="s">
        <v>20</v>
      </c>
    </row>
    <row r="21" spans="1:11" x14ac:dyDescent="0.2">
      <c r="A21" s="13" t="s">
        <v>11</v>
      </c>
      <c r="B21" s="7">
        <v>400</v>
      </c>
      <c r="C21" s="8">
        <v>40</v>
      </c>
      <c r="D21" s="7"/>
      <c r="E21" s="14"/>
    </row>
    <row r="22" spans="1:11" x14ac:dyDescent="0.2">
      <c r="A22" s="13" t="s">
        <v>12</v>
      </c>
      <c r="B22" s="7"/>
      <c r="C22" s="8"/>
      <c r="D22" s="7">
        <v>1237.5</v>
      </c>
      <c r="E22" s="14">
        <v>123.75</v>
      </c>
    </row>
    <row r="23" spans="1:11" x14ac:dyDescent="0.2">
      <c r="A23" s="13" t="s">
        <v>13</v>
      </c>
      <c r="B23" s="7"/>
      <c r="C23" s="8"/>
      <c r="D23" s="7">
        <v>790</v>
      </c>
      <c r="E23" s="14">
        <v>79</v>
      </c>
    </row>
    <row r="24" spans="1:11" ht="15" thickBot="1" x14ac:dyDescent="0.25">
      <c r="A24" s="15" t="s">
        <v>14</v>
      </c>
      <c r="B24" s="16">
        <v>400</v>
      </c>
      <c r="C24" s="17">
        <v>40</v>
      </c>
      <c r="D24" s="16">
        <v>2027.5</v>
      </c>
      <c r="E24" s="18">
        <v>202.75</v>
      </c>
      <c r="F24" s="24">
        <f>+E24+C24</f>
        <v>242.75</v>
      </c>
    </row>
    <row r="25" spans="1:11" x14ac:dyDescent="0.2">
      <c r="B25" s="1"/>
      <c r="C25" s="1"/>
      <c r="D25" s="1"/>
      <c r="E25" s="1"/>
    </row>
    <row r="26" spans="1:11" ht="15" thickBot="1" x14ac:dyDescent="0.25">
      <c r="B26" s="1"/>
      <c r="C26" s="1"/>
      <c r="D26" s="1"/>
      <c r="E26" s="1"/>
    </row>
    <row r="27" spans="1:11" x14ac:dyDescent="0.2">
      <c r="A27" s="139" t="s">
        <v>37</v>
      </c>
      <c r="B27" s="141" t="s">
        <v>5</v>
      </c>
      <c r="C27" s="142"/>
      <c r="D27" s="141" t="s">
        <v>6</v>
      </c>
      <c r="E27" s="143"/>
    </row>
    <row r="28" spans="1:11" x14ac:dyDescent="0.2">
      <c r="A28" s="140"/>
      <c r="B28" s="21" t="s">
        <v>19</v>
      </c>
      <c r="C28" s="22" t="s">
        <v>20</v>
      </c>
      <c r="D28" s="21" t="s">
        <v>19</v>
      </c>
      <c r="E28" s="23" t="s">
        <v>20</v>
      </c>
    </row>
    <row r="29" spans="1:11" x14ac:dyDescent="0.2">
      <c r="A29" s="13" t="s">
        <v>11</v>
      </c>
      <c r="B29" s="7">
        <v>600</v>
      </c>
      <c r="C29" s="8">
        <v>40</v>
      </c>
      <c r="D29" s="7"/>
      <c r="E29" s="14"/>
    </row>
    <row r="30" spans="1:11" x14ac:dyDescent="0.2">
      <c r="A30" s="13" t="s">
        <v>12</v>
      </c>
      <c r="B30" s="7"/>
      <c r="C30" s="8"/>
      <c r="D30" s="7">
        <v>311.06250000000006</v>
      </c>
      <c r="E30" s="14">
        <v>148.12500000000003</v>
      </c>
    </row>
    <row r="31" spans="1:11" x14ac:dyDescent="0.2">
      <c r="A31" s="13" t="s">
        <v>13</v>
      </c>
      <c r="B31" s="7"/>
      <c r="C31" s="8"/>
      <c r="D31" s="7">
        <v>177.10000000000002</v>
      </c>
      <c r="E31" s="14">
        <v>84.333333333333343</v>
      </c>
    </row>
    <row r="32" spans="1:11" ht="15" thickBot="1" x14ac:dyDescent="0.25">
      <c r="A32" s="15" t="s">
        <v>14</v>
      </c>
      <c r="B32" s="16">
        <v>600</v>
      </c>
      <c r="C32" s="17">
        <v>40</v>
      </c>
      <c r="D32" s="16">
        <v>488.16250000000008</v>
      </c>
      <c r="E32" s="18">
        <v>232.45833333333337</v>
      </c>
      <c r="F32" s="24">
        <f>+E32+C32</f>
        <v>272.45833333333337</v>
      </c>
    </row>
    <row r="33" spans="1:6" x14ac:dyDescent="0.2">
      <c r="B33" s="1"/>
      <c r="C33" s="1"/>
      <c r="D33" s="1"/>
      <c r="E33" s="1"/>
    </row>
    <row r="34" spans="1:6" ht="15" thickBot="1" x14ac:dyDescent="0.25">
      <c r="B34" s="1"/>
      <c r="C34" s="1"/>
      <c r="D34" s="1"/>
      <c r="E34" s="1"/>
    </row>
    <row r="35" spans="1:6" x14ac:dyDescent="0.2">
      <c r="A35" s="139" t="s">
        <v>38</v>
      </c>
      <c r="B35" s="141" t="s">
        <v>5</v>
      </c>
      <c r="C35" s="142"/>
      <c r="D35" s="141" t="s">
        <v>6</v>
      </c>
      <c r="E35" s="143"/>
    </row>
    <row r="36" spans="1:6" x14ac:dyDescent="0.2">
      <c r="A36" s="140"/>
      <c r="B36" s="21" t="s">
        <v>19</v>
      </c>
      <c r="C36" s="22" t="s">
        <v>20</v>
      </c>
      <c r="D36" s="21" t="s">
        <v>19</v>
      </c>
      <c r="E36" s="23" t="s">
        <v>20</v>
      </c>
    </row>
    <row r="37" spans="1:6" x14ac:dyDescent="0.2">
      <c r="A37" s="13" t="s">
        <v>11</v>
      </c>
      <c r="B37" s="7">
        <v>2200</v>
      </c>
      <c r="C37" s="8">
        <v>88</v>
      </c>
      <c r="D37" s="7"/>
      <c r="E37" s="14"/>
    </row>
    <row r="38" spans="1:6" x14ac:dyDescent="0.2">
      <c r="A38" s="13" t="s">
        <v>12</v>
      </c>
      <c r="B38" s="7"/>
      <c r="C38" s="8"/>
      <c r="D38" s="7">
        <v>1725</v>
      </c>
      <c r="E38" s="14">
        <v>172.5</v>
      </c>
    </row>
    <row r="39" spans="1:6" x14ac:dyDescent="0.2">
      <c r="A39" s="13" t="s">
        <v>13</v>
      </c>
      <c r="B39" s="7"/>
      <c r="C39" s="8"/>
      <c r="D39" s="7">
        <v>910.00000000000011</v>
      </c>
      <c r="E39" s="14">
        <v>91.000000000000014</v>
      </c>
    </row>
    <row r="40" spans="1:6" ht="15" thickBot="1" x14ac:dyDescent="0.25">
      <c r="A40" s="15" t="s">
        <v>14</v>
      </c>
      <c r="B40" s="16">
        <v>2200</v>
      </c>
      <c r="C40" s="17">
        <v>88</v>
      </c>
      <c r="D40" s="16">
        <v>2635</v>
      </c>
      <c r="E40" s="18">
        <v>263.5</v>
      </c>
      <c r="F40" s="24">
        <f>+E40+C40</f>
        <v>351.5</v>
      </c>
    </row>
    <row r="41" spans="1:6" x14ac:dyDescent="0.2">
      <c r="B41" s="1"/>
      <c r="C41" s="1"/>
      <c r="D41" s="1"/>
      <c r="E41" s="1"/>
    </row>
  </sheetData>
  <protectedRanges>
    <protectedRange sqref="B12:B13 B4:B5 B7:B8" name="Bereich1"/>
    <protectedRange sqref="B9:D9" name="Bereich1_2"/>
  </protectedRanges>
  <mergeCells count="9">
    <mergeCell ref="A35:A36"/>
    <mergeCell ref="B35:C35"/>
    <mergeCell ref="D35:E35"/>
    <mergeCell ref="A19:A20"/>
    <mergeCell ref="B19:C19"/>
    <mergeCell ref="D19:E19"/>
    <mergeCell ref="A27:A28"/>
    <mergeCell ref="B27:C27"/>
    <mergeCell ref="D27:E27"/>
  </mergeCells>
  <conditionalFormatting sqref="A8:C8 A9">
    <cfRule type="expression" dxfId="4" priority="6">
      <formula>$B$12="nein"</formula>
    </cfRule>
  </conditionalFormatting>
  <conditionalFormatting sqref="A16">
    <cfRule type="expression" dxfId="3" priority="5">
      <formula>$B$19="nein"</formula>
    </cfRule>
  </conditionalFormatting>
  <conditionalFormatting sqref="B9">
    <cfRule type="expression" dxfId="2" priority="4">
      <formula>$B$13="nein"</formula>
    </cfRule>
  </conditionalFormatting>
  <conditionalFormatting sqref="C9">
    <cfRule type="expression" dxfId="1" priority="3">
      <formula>$B$13="nein"</formula>
    </cfRule>
  </conditionalFormatting>
  <conditionalFormatting sqref="D9">
    <cfRule type="expression" dxfId="0" priority="1">
      <formula>$B$13="nein"</formula>
    </cfRule>
  </conditionalFormatting>
  <dataValidations count="1">
    <dataValidation type="list" allowBlank="1" showInputMessage="1" showErrorMessage="1" sqref="B7">
      <formula1>#REF!</formula1>
    </dataValidation>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lm-Prämienberechnung 2.0"/>
    <f:field ref="objsubject" par="" edit="true" text=""/>
    <f:field ref="objcreatedby" par="" text="Wolfthaler, Josef, DDI, BSc"/>
    <f:field ref="objcreatedat" par="" text="16.12.2016 09:15:04"/>
    <f:field ref="objchangedby" par="" text="Rößler, Theresa, DI"/>
    <f:field ref="objmodifiedat" par="" text="20.01.2017 09:00:50"/>
    <f:field ref="doc_FSCFOLIO_1_1001_FieldDocumentNumber" par="" text=""/>
    <f:field ref="doc_FSCFOLIO_1_1001_FieldSubject" par="" edit="true" text=""/>
    <f:field ref="FSCFOLIO_1_1001_FieldCurrentUser" par="" text="Ing. Reinhold Limberger"/>
    <f:field ref="CCAPRECONFIG_15_1001_Objektname" par="" edit="true" text="Alm-Prämienberechnung 2.0"/>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Prämien für Alpung</vt:lpstr>
      <vt:lpstr>Beispiel</vt:lpstr>
      <vt:lpstr>'Prämien für Alpung'!Druckbereich</vt:lpstr>
      <vt:lpstr>GVE</vt:lpstr>
      <vt:lpstr>Modulation</vt:lpstr>
      <vt:lpstr>Tiere</vt:lpstr>
    </vt:vector>
  </TitlesOfParts>
  <Company>Landwirtschaftskammer OÖ</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Wolfthaler Josef</dc:creator>
  <cp:lastModifiedBy>Wolfthaler Josef</cp:lastModifiedBy>
  <cp:lastPrinted>2017-01-18T12:57:04Z</cp:lastPrinted>
  <dcterms:created xsi:type="dcterms:W3CDTF">2016-11-28T12:44:58Z</dcterms:created>
  <dcterms:modified xsi:type="dcterms:W3CDTF">2017-01-19T11:13:24Z</dcterms:modified>
</cp:coreProperties>
</file>

<file path=docProps/custom.xml><?xml version="1.0" encoding="utf-8"?>
<Properties xmlns="http://schemas.openxmlformats.org/officeDocument/2006/custom-properties" xmlns:vt="http://schemas.openxmlformats.org/officeDocument/2006/docPropsVTypes">
  <property name="FSC#LKOOEDOK@1000.3800:EigentuemerDienststelle" pid="2" fmtid="{D5CDD505-2E9C-101B-9397-08002B2CF9AE}">
    <vt:lpwstr/>
  </property>
  <property name="FSC#LKOOEDOK@1000.3800:EigentuemerKostenstelleNr" pid="3" fmtid="{D5CDD505-2E9C-101B-9397-08002B2CF9AE}">
    <vt:lpwstr>415</vt:lpwstr>
  </property>
  <property name="FSC#LKOOEDOK@1000.3800:EigentuemerAnschrift" pid="4" fmtid="{D5CDD505-2E9C-101B-9397-08002B2CF9AE}">
    <vt:lpwstr>Spitzbergstraße 8</vt:lpwstr>
  </property>
  <property name="FSC#LKOOEDOK@1000.3800:EigentuemerPostort" pid="5" fmtid="{D5CDD505-2E9C-101B-9397-08002B2CF9AE}">
    <vt:lpwstr>4461 Laussa</vt:lpwstr>
  </property>
  <property name="FSC#LKOOEDOK@1000.3800:Objektname" pid="6" fmtid="{D5CDD505-2E9C-101B-9397-08002B2CF9AE}">
    <vt:lpwstr>Alm-Prämienberechnung 2.0</vt:lpwstr>
  </property>
  <property name="FSC#LKOOEDOK@1000.3800:Betreff" pid="7" fmtid="{D5CDD505-2E9C-101B-9397-08002B2CF9AE}">
    <vt:lpwstr/>
  </property>
  <property name="FSC#LKOOEDOK@1000.3800:Gruppe" pid="8" fmtid="{D5CDD505-2E9C-101B-9397-08002B2CF9AE}">
    <vt:lpwstr>B-SR (BBK Steyr)</vt:lpwstr>
  </property>
  <property name="FSC#LKOOEDOK@1000.3800:EigentuemerTelefon" pid="9" fmtid="{D5CDD505-2E9C-101B-9397-08002B2CF9AE}">
    <vt:lpwstr>+43 (50) 6902-4522</vt:lpwstr>
  </property>
  <property name="FSC#LKOOEDOK@1000.3800:Versionsnummer" pid="10" fmtid="{D5CDD505-2E9C-101B-9397-08002B2CF9AE}">
    <vt:lpwstr>2</vt:lpwstr>
  </property>
  <property name="FSC#LKOOEDOK@1000.3800:EigentuemerName" pid="11" fmtid="{D5CDD505-2E9C-101B-9397-08002B2CF9AE}">
    <vt:lpwstr>DDI Josef Wolfthaler</vt:lpwstr>
  </property>
  <property name="FSC#LKOOEDOK@1000.3800:EigentuemerMaNr" pid="12" fmtid="{D5CDD505-2E9C-101B-9397-08002B2CF9AE}">
    <vt:lpwstr>4579</vt:lpwstr>
  </property>
  <property name="FSC#LKOOEDOK@1000.3800:EigentuemerEMail" pid="13" fmtid="{D5CDD505-2E9C-101B-9397-08002B2CF9AE}">
    <vt:lpwstr>josef.wolfthaler@lk-ooe.at</vt:lpwstr>
  </property>
  <property name="FSC#LKOOEDOK@1000.3800:EigentuemerPersonEMail" pid="14" fmtid="{D5CDD505-2E9C-101B-9397-08002B2CF9AE}">
    <vt:lpwstr>josef.wolfthaler@lk-ooe.at</vt:lpwstr>
  </property>
  <property name="FSC#LKOOEDOK@1000.3800:DstTelefon" pid="15" fmtid="{D5CDD505-2E9C-101B-9397-08002B2CF9AE}">
    <vt:lpwstr>+43 (50) 6902-4500</vt:lpwstr>
  </property>
  <property name="FSC#LKOOEDOK@1000.3800:DstPostort" pid="16" fmtid="{D5CDD505-2E9C-101B-9397-08002B2CF9AE}">
    <vt:lpwstr>4400 Steyr</vt:lpwstr>
  </property>
  <property name="FSC#LKOOEDOK@1000.3800:DstOrt" pid="17" fmtid="{D5CDD505-2E9C-101B-9397-08002B2CF9AE}">
    <vt:lpwstr>Steyr</vt:lpwstr>
  </property>
  <property name="FSC#LKOOEDOK@1000.3800:DstOrtKurz" pid="18" fmtid="{D5CDD505-2E9C-101B-9397-08002B2CF9AE}">
    <vt:lpwstr>Steyr</vt:lpwstr>
  </property>
  <property name="FSC#LKOOEDOK@1000.3800:DstName" pid="19" fmtid="{D5CDD505-2E9C-101B-9397-08002B2CF9AE}">
    <vt:lpwstr>Bezirksbauernkammer Steyr</vt:lpwstr>
  </property>
  <property name="FSC#LKOOEDOK@1000.3800:DstFax" pid="20" fmtid="{D5CDD505-2E9C-101B-9397-08002B2CF9AE}">
    <vt:lpwstr>+43 (50) 6902-94500</vt:lpwstr>
  </property>
  <property name="FSC#LKOOEDOK@1000.3800:DstEMail" pid="21" fmtid="{D5CDD505-2E9C-101B-9397-08002B2CF9AE}">
    <vt:lpwstr>bk-sr@lk-ooe.at</vt:lpwstr>
  </property>
  <property name="FSC#LKOOEDOK@1000.3800:DstAnschrift" pid="22" fmtid="{D5CDD505-2E9C-101B-9397-08002B2CF9AE}">
    <vt:lpwstr>Tomitzstraße 1</vt:lpwstr>
  </property>
  <property name="FSC#LKOOEDOK@1000.3800:AenderungsID" pid="23" fmtid="{D5CDD505-2E9C-101B-9397-08002B2CF9AE}">
    <vt:lpwstr>lk-ooe\roesthe</vt:lpwstr>
  </property>
  <property name="FSC#LKOOEDOK@1000.3800:EigentuemerID" pid="24" fmtid="{D5CDD505-2E9C-101B-9397-08002B2CF9AE}">
    <vt:lpwstr>lk-ooe\wolfjos</vt:lpwstr>
  </property>
  <property name="FSC#LKOOEDOK@1000.3800:KundeName" pid="25" fmtid="{D5CDD505-2E9C-101B-9397-08002B2CF9AE}">
    <vt:lpwstr/>
  </property>
  <property name="FSC#LKOOEDOK@1000.3800:KundeStrasse" pid="26" fmtid="{D5CDD505-2E9C-101B-9397-08002B2CF9AE}">
    <vt:lpwstr/>
  </property>
  <property name="FSC#LKOOEDOK@1000.3800:KundeOrt" pid="27" fmtid="{D5CDD505-2E9C-101B-9397-08002B2CF9AE}">
    <vt:lpwstr/>
  </property>
  <property name="FSC#LKOOEDOK@1000.3800:AenderungsDatum" pid="28" fmtid="{D5CDD505-2E9C-101B-9397-08002B2CF9AE}">
    <vt:lpwstr>20-01-2017</vt:lpwstr>
  </property>
  <property name="FSC#LKOOEDOK@1000.3800:Adresse" pid="29" fmtid="{D5CDD505-2E9C-101B-9397-08002B2CF9AE}">
    <vt:lpwstr>COO.1000.3800.7.4574906</vt:lpwstr>
  </property>
  <property name="FSC#LKOOEDOK@1000.3800:KundeGrussformel" pid="30" fmtid="{D5CDD505-2E9C-101B-9397-08002B2CF9AE}">
    <vt:lpwstr>Sehr geehrte Damen und Herren</vt:lpwstr>
  </property>
  <property name="FSC#LKOOEDOK@1000.3800:KundeAnschrift" pid="31" fmtid="{D5CDD505-2E9C-101B-9397-08002B2CF9AE}">
    <vt:lpwstr/>
  </property>
  <property name="FSC#LKOOEDOK@1000.3800:KundeTelefon" pid="32" fmtid="{D5CDD505-2E9C-101B-9397-08002B2CF9AE}">
    <vt:lpwstr/>
  </property>
  <property name="FSC#LKOOEDOK@1000.3800:KundeEmail" pid="33" fmtid="{D5CDD505-2E9C-101B-9397-08002B2CF9AE}">
    <vt:lpwstr/>
  </property>
  <property name="FSC#LKOOEDOK@1000.3800:Kategorie" pid="34" fmtid="{D5CDD505-2E9C-101B-9397-08002B2CF9AE}">
    <vt:lpwstr/>
  </property>
  <property name="FSC#LKOOEDOK@1000.3800:Titel" pid="35" fmtid="{D5CDD505-2E9C-101B-9397-08002B2CF9AE}">
    <vt:lpwstr/>
  </property>
  <property name="FSC#LKOOEDOK@1000.3800:Thema" pid="36" fmtid="{D5CDD505-2E9C-101B-9397-08002B2CF9AE}">
    <vt:lpwstr/>
  </property>
  <property name="FSC#LKOOEDOK@1000.3800:DatumVorlage" pid="37" fmtid="{D5CDD505-2E9C-101B-9397-08002B2CF9AE}">
    <vt:lpwstr/>
  </property>
  <property name="FSC#LKOOEDOK@1000.3800:Bereich" pid="38" fmtid="{D5CDD505-2E9C-101B-9397-08002B2CF9AE}">
    <vt:lpwstr/>
  </property>
  <property name="FSC#LKOOEDOK@1000.3800:Stichworte" pid="39" fmtid="{D5CDD505-2E9C-101B-9397-08002B2CF9AE}">
    <vt:lpwstr/>
  </property>
  <property name="FSC#LKOOEDOK@1000.3800:Kommentar" pid="40" fmtid="{D5CDD505-2E9C-101B-9397-08002B2CF9AE}">
    <vt:lpwstr/>
  </property>
  <property name="FSC#LKOOEDOK@1000.3800:ProduktEbene4" pid="41" fmtid="{D5CDD505-2E9C-101B-9397-08002B2CF9AE}">
    <vt:lpwstr>Almwirtschaft allgemein</vt:lpwstr>
  </property>
  <property name="FSC#LKOOEDOK@1000.3800:Geburtsdatum" pid="42" fmtid="{D5CDD505-2E9C-101B-9397-08002B2CF9AE}">
    <vt:lpwstr/>
  </property>
  <property name="FSC#LKOOEDOK@1000.3800:Sozialversicherungsnummer" pid="43" fmtid="{D5CDD505-2E9C-101B-9397-08002B2CF9AE}">
    <vt:lpwstr/>
  </property>
  <property name="FSC#LKOOEDOK@1000.3800:KundeMobil" pid="44" fmtid="{D5CDD505-2E9C-101B-9397-08002B2CF9AE}">
    <vt:lpwstr/>
  </property>
  <property name="FSC#LKOOEDOK@1000.3800:KundeBNR" pid="45" fmtid="{D5CDD505-2E9C-101B-9397-08002B2CF9AE}">
    <vt:lpwstr/>
  </property>
  <property name="FSC#LKOOEDOK@1000.3800:KundeHomepage" pid="46" fmtid="{D5CDD505-2E9C-101B-9397-08002B2CF9AE}">
    <vt:lpwstr/>
  </property>
  <property name="FSC#COOELAK@1.1001:Subject" pid="47" fmtid="{D5CDD505-2E9C-101B-9397-08002B2CF9AE}">
    <vt:lpwstr/>
  </property>
  <property name="FSC#COOELAK@1.1001:CreatedAt" pid="48" fmtid="{D5CDD505-2E9C-101B-9397-08002B2CF9AE}">
    <vt:lpwstr>16.12.2016</vt:lpwstr>
  </property>
  <property name="FSC#COOSYSTEM@1.1:Container" pid="49" fmtid="{D5CDD505-2E9C-101B-9397-08002B2CF9AE}">
    <vt:lpwstr>COO.1000.3800.7.4574906</vt:lpwstr>
  </property>
  <property name="FSC#FSCFOLIO@1.1001:docpropproject" pid="50" fmtid="{D5CDD505-2E9C-101B-9397-08002B2CF9AE}">
    <vt:lpwstr/>
  </property>
</Properties>
</file>